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2020_rom" sheetId="1" r:id="rId1"/>
    <sheet name="2020_eng" sheetId="2" r:id="rId2"/>
    <sheet name="2020_rus" sheetId="3" r:id="rId3"/>
    <sheet name="Graficile" sheetId="4" r:id="rId4"/>
  </sheets>
  <definedNames>
    <definedName name="_xlnm.Print_Area" localSheetId="1">'2020_eng'!$A$1:$F$33</definedName>
    <definedName name="_xlnm.Print_Area" localSheetId="0">'2020_rom'!$A$1:$F$33</definedName>
    <definedName name="_xlnm.Print_Area" localSheetId="2">'2020_rus'!$A$1:$F$33</definedName>
  </definedNames>
  <calcPr fullCalcOnLoad="1"/>
</workbook>
</file>

<file path=xl/sharedStrings.xml><?xml version="1.0" encoding="utf-8"?>
<sst xmlns="http://schemas.openxmlformats.org/spreadsheetml/2006/main" count="102" uniqueCount="53">
  <si>
    <t>Face value</t>
  </si>
  <si>
    <t>Share              în %</t>
  </si>
  <si>
    <t>Share             în %</t>
  </si>
  <si>
    <t>Banknotes</t>
  </si>
  <si>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</si>
  <si>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</si>
  <si>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</si>
  <si>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</si>
  <si>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</si>
  <si>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</si>
  <si>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</si>
  <si>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</si>
  <si>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</si>
  <si>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total</t>
  </si>
  <si>
    <t>Coins</t>
  </si>
  <si>
    <t>2 lei</t>
  </si>
  <si>
    <t>1 ban</t>
  </si>
  <si>
    <t>5 bani</t>
  </si>
  <si>
    <t>10 bani</t>
  </si>
  <si>
    <t>25 bani</t>
  </si>
  <si>
    <t>50 bani</t>
  </si>
  <si>
    <t>Structura monedei naţionale în circulaţie</t>
  </si>
  <si>
    <t xml:space="preserve">Valoarea nominală </t>
  </si>
  <si>
    <t>Pondere              în %</t>
  </si>
  <si>
    <t>Bancnote</t>
  </si>
  <si>
    <t>Bancnote comemorative</t>
  </si>
  <si>
    <t>Monede</t>
  </si>
  <si>
    <t>In total</t>
  </si>
  <si>
    <t>Структура национальной валюты в обращении</t>
  </si>
  <si>
    <t>Номинальная стоимость</t>
  </si>
  <si>
    <t>Доля в %</t>
  </si>
  <si>
    <t>Банкноты</t>
  </si>
  <si>
    <t>Всего</t>
  </si>
  <si>
    <t>Памятные банкноты</t>
  </si>
  <si>
    <t>Монеты</t>
  </si>
  <si>
    <t>Итого</t>
  </si>
  <si>
    <t xml:space="preserve">Structure of national currency in circulation </t>
  </si>
  <si>
    <t>Monede jubiliare și comemorative</t>
  </si>
  <si>
    <t xml:space="preserve">Numerar în circulaţie              (mil. lei)                                     </t>
  </si>
  <si>
    <t>Commemorative banknotes</t>
  </si>
  <si>
    <t>Памятные и юбилейные монеты</t>
  </si>
  <si>
    <t>Commemorative and Jubilee coins</t>
  </si>
  <si>
    <t xml:space="preserve">Cash in circulation                   (MDL, million)                                     </t>
  </si>
  <si>
    <t xml:space="preserve">Денежная наличность        в обращении                      (млн. лей)                                     </t>
  </si>
  <si>
    <t>Количество банкнот/ монет в обращении            (млн. шт.)</t>
  </si>
  <si>
    <t>Quantity of banknotes/ coins in circulation                   (pcs, million)</t>
  </si>
  <si>
    <t>Cantitatea bancnotelor/ monedelor în circulaţie (mil. buc.)</t>
  </si>
  <si>
    <t>la situaţia de 31 decembrie 2021</t>
  </si>
  <si>
    <t>as of 31 December 2021</t>
  </si>
  <si>
    <t>на 31 декабря 2021 года</t>
  </si>
  <si>
    <t>Cantitatea bancnotelor/ monedelor pe cap de locuitor cu reședință obișnuită (buc.)</t>
  </si>
  <si>
    <t>Количество банкнот/ монет на душу населения c постоянным местом жительства  (шт.)</t>
  </si>
  <si>
    <t>Quantity of banknotes/ coins per capita for habitual residence (pcs)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</si>
</sst>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#,##0.00_ ;[Red]\-#,##0.00\ "/>
    <numFmt numFmtId="166" formatCode="0.0000"/>
    <numFmt numFmtId="167" formatCode="#,##0.000"/>
    <numFmt numFmtId="168" formatCode="0.000"/>
    <numFmt numFmtId="169" formatCode="#,##0\ &quot;L&quot;"/>
    <numFmt numFmtId="170" formatCode="#,##0.00\ &quot;L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name val="PermianSansTypeface"/>
      <family val="3"/>
    </font>
    <font>
      <sz val="12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0"/>
      <name val="PermianSerifTypeface"/>
      <family val="3"/>
    </font>
    <font>
      <sz val="11"/>
      <color indexed="8"/>
      <name val="PermianSerifTypeface"/>
      <family val="3"/>
    </font>
    <font>
      <sz val="11"/>
      <color indexed="9"/>
      <name val="PermianSerifTypeface"/>
      <family val="3"/>
    </font>
    <font>
      <b/>
      <sz val="10"/>
      <name val="PermianSerifTypeface"/>
      <family val="3"/>
    </font>
    <font>
      <b/>
      <sz val="10"/>
      <color indexed="8"/>
      <name val="PermianSerifTypeface"/>
      <family val="3"/>
    </font>
    <font>
      <b/>
      <sz val="10"/>
      <color indexed="10"/>
      <name val="PermianSerifTypeface"/>
      <family val="3"/>
    </font>
    <font>
      <sz val="10"/>
      <color indexed="8"/>
      <name val="PermianSerifTypeface"/>
      <family val="3"/>
    </font>
    <font>
      <sz val="10"/>
      <color indexed="9"/>
      <name val="PermianSerifTypeface"/>
      <family val="3"/>
    </font>
    <font>
      <b/>
      <sz val="10"/>
      <color indexed="6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PermianSerifTypeface"/>
      <family val="0"/>
    </font>
    <font>
      <i/>
      <sz val="10"/>
      <color indexed="63"/>
      <name val="PermianSerifTypeface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PermianSerifTypeface"/>
      <family val="3"/>
    </font>
    <font>
      <b/>
      <sz val="10"/>
      <color rgb="FFFF0000"/>
      <name val="PermianSerifTypeface"/>
      <family val="3"/>
    </font>
    <font>
      <sz val="10"/>
      <color theme="0"/>
      <name val="PermianSerifTypeface"/>
      <family val="3"/>
    </font>
    <font>
      <b/>
      <sz val="10"/>
      <color rgb="FFC00000"/>
      <name val="PermianSerifTypeface"/>
      <family val="3"/>
    </font>
    <font>
      <sz val="10"/>
      <color theme="1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thin">
        <color indexed="8"/>
      </top>
      <bottom style="thin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medium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/>
      <top style="thin">
        <color indexed="23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/>
    </border>
    <border>
      <left style="medium"/>
      <right/>
      <top style="thin">
        <color indexed="8"/>
      </top>
      <bottom style="thin">
        <color indexed="23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>
        <color indexed="8"/>
      </left>
      <right/>
      <top/>
      <bottom style="thin">
        <color indexed="23"/>
      </bottom>
    </border>
    <border>
      <left style="medium"/>
      <right style="medium">
        <color indexed="8"/>
      </right>
      <top style="thin">
        <color indexed="8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 style="medium">
        <color indexed="8"/>
      </right>
      <top style="thin">
        <color indexed="23"/>
      </top>
      <bottom/>
    </border>
    <border>
      <left/>
      <right style="medium"/>
      <top/>
      <bottom/>
    </border>
    <border>
      <left style="medium">
        <color indexed="8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 style="medium">
        <color indexed="8"/>
      </right>
      <top/>
      <bottom style="thin">
        <color indexed="23"/>
      </bottom>
    </border>
    <border>
      <left style="thin">
        <color indexed="8"/>
      </left>
      <right style="medium">
        <color indexed="8"/>
      </right>
      <top style="thin">
        <color theme="0" tint="-0.4999699890613556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vertical="top" wrapText="1"/>
    </xf>
    <xf numFmtId="4" fontId="53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164" fontId="7" fillId="0" borderId="0" xfId="55" applyNumberFormat="1" applyFont="1" applyBorder="1" applyAlignment="1">
      <alignment vertical="top" wrapText="1"/>
      <protection/>
    </xf>
    <xf numFmtId="4" fontId="53" fillId="0" borderId="0" xfId="55" applyNumberFormat="1" applyFont="1" applyBorder="1" applyAlignment="1">
      <alignment vertical="top" wrapText="1"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164" fontId="10" fillId="0" borderId="10" xfId="55" applyNumberFormat="1" applyFont="1" applyBorder="1" applyAlignment="1">
      <alignment horizontal="right" vertical="top" wrapText="1"/>
      <protection/>
    </xf>
    <xf numFmtId="4" fontId="6" fillId="0" borderId="11" xfId="55" applyNumberFormat="1" applyFont="1" applyBorder="1">
      <alignment/>
      <protection/>
    </xf>
    <xf numFmtId="4" fontId="6" fillId="0" borderId="12" xfId="55" applyNumberFormat="1" applyFont="1" applyBorder="1">
      <alignment/>
      <protection/>
    </xf>
    <xf numFmtId="165" fontId="6" fillId="0" borderId="13" xfId="55" applyNumberFormat="1" applyFont="1" applyBorder="1" applyAlignment="1">
      <alignment/>
      <protection/>
    </xf>
    <xf numFmtId="2" fontId="6" fillId="0" borderId="14" xfId="55" applyNumberFormat="1" applyFont="1" applyBorder="1">
      <alignment/>
      <protection/>
    </xf>
    <xf numFmtId="164" fontId="10" fillId="0" borderId="15" xfId="55" applyNumberFormat="1" applyFont="1" applyBorder="1" applyAlignment="1">
      <alignment horizontal="right" vertical="top" wrapText="1"/>
      <protection/>
    </xf>
    <xf numFmtId="4" fontId="6" fillId="0" borderId="16" xfId="55" applyNumberFormat="1" applyFont="1" applyBorder="1">
      <alignment/>
      <protection/>
    </xf>
    <xf numFmtId="165" fontId="6" fillId="0" borderId="17" xfId="55" applyNumberFormat="1" applyFont="1" applyBorder="1" applyAlignment="1">
      <alignment/>
      <protection/>
    </xf>
    <xf numFmtId="164" fontId="10" fillId="0" borderId="18" xfId="55" applyNumberFormat="1" applyFont="1" applyBorder="1" applyAlignment="1">
      <alignment horizontal="right" vertical="top" wrapText="1"/>
      <protection/>
    </xf>
    <xf numFmtId="4" fontId="6" fillId="0" borderId="19" xfId="55" applyNumberFormat="1" applyFont="1" applyBorder="1">
      <alignment/>
      <protection/>
    </xf>
    <xf numFmtId="4" fontId="6" fillId="0" borderId="20" xfId="55" applyNumberFormat="1" applyFont="1" applyBorder="1">
      <alignment/>
      <protection/>
    </xf>
    <xf numFmtId="165" fontId="6" fillId="0" borderId="21" xfId="55" applyNumberFormat="1" applyFont="1" applyBorder="1" applyAlignment="1">
      <alignment/>
      <protection/>
    </xf>
    <xf numFmtId="2" fontId="6" fillId="0" borderId="22" xfId="55" applyNumberFormat="1" applyFont="1" applyBorder="1">
      <alignment/>
      <protection/>
    </xf>
    <xf numFmtId="164" fontId="10" fillId="0" borderId="23" xfId="55" applyNumberFormat="1" applyFont="1" applyBorder="1" applyAlignment="1">
      <alignment horizontal="right" vertical="top" wrapText="1"/>
      <protection/>
    </xf>
    <xf numFmtId="4" fontId="6" fillId="0" borderId="24" xfId="55" applyNumberFormat="1" applyFont="1" applyBorder="1">
      <alignment/>
      <protection/>
    </xf>
    <xf numFmtId="2" fontId="6" fillId="0" borderId="11" xfId="55" applyNumberFormat="1" applyFont="1" applyBorder="1">
      <alignment/>
      <protection/>
    </xf>
    <xf numFmtId="164" fontId="10" fillId="0" borderId="25" xfId="55" applyNumberFormat="1" applyFont="1" applyBorder="1" applyAlignment="1">
      <alignment horizontal="right" vertical="top" wrapText="1"/>
      <protection/>
    </xf>
    <xf numFmtId="168" fontId="6" fillId="0" borderId="11" xfId="55" applyNumberFormat="1" applyFont="1" applyBorder="1">
      <alignment/>
      <protection/>
    </xf>
    <xf numFmtId="164" fontId="10" fillId="0" borderId="26" xfId="55" applyNumberFormat="1" applyFont="1" applyBorder="1" applyAlignment="1">
      <alignment horizontal="right" vertical="top" wrapText="1"/>
      <protection/>
    </xf>
    <xf numFmtId="4" fontId="6" fillId="0" borderId="27" xfId="55" applyNumberFormat="1" applyFont="1" applyBorder="1">
      <alignment/>
      <protection/>
    </xf>
    <xf numFmtId="2" fontId="6" fillId="0" borderId="19" xfId="55" applyNumberFormat="1" applyFont="1" applyBorder="1">
      <alignment/>
      <protection/>
    </xf>
    <xf numFmtId="164" fontId="10" fillId="0" borderId="28" xfId="0" applyNumberFormat="1" applyFont="1" applyBorder="1" applyAlignment="1">
      <alignment horizontal="right" vertical="top" wrapText="1"/>
    </xf>
    <xf numFmtId="4" fontId="6" fillId="0" borderId="29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/>
    </xf>
    <xf numFmtId="164" fontId="10" fillId="0" borderId="32" xfId="0" applyNumberFormat="1" applyFont="1" applyBorder="1" applyAlignment="1">
      <alignment horizontal="right" vertical="top" wrapText="1"/>
    </xf>
    <xf numFmtId="4" fontId="6" fillId="0" borderId="33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4" fontId="10" fillId="0" borderId="23" xfId="0" applyNumberFormat="1" applyFont="1" applyBorder="1" applyAlignment="1">
      <alignment horizontal="right" vertical="top" wrapText="1"/>
    </xf>
    <xf numFmtId="4" fontId="6" fillId="0" borderId="24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12" fillId="0" borderId="13" xfId="0" applyNumberFormat="1" applyFont="1" applyBorder="1" applyAlignment="1">
      <alignment horizontal="right" wrapText="1"/>
    </xf>
    <xf numFmtId="164" fontId="10" fillId="0" borderId="25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/>
    </xf>
    <xf numFmtId="164" fontId="10" fillId="0" borderId="34" xfId="0" applyNumberFormat="1" applyFont="1" applyBorder="1" applyAlignment="1">
      <alignment horizontal="right" vertical="top" wrapText="1"/>
    </xf>
    <xf numFmtId="167" fontId="6" fillId="0" borderId="11" xfId="0" applyNumberFormat="1" applyFont="1" applyBorder="1" applyAlignment="1">
      <alignment/>
    </xf>
    <xf numFmtId="164" fontId="10" fillId="0" borderId="35" xfId="0" applyNumberFormat="1" applyFont="1" applyBorder="1" applyAlignment="1">
      <alignment horizontal="right" vertical="top" wrapText="1"/>
    </xf>
    <xf numFmtId="164" fontId="10" fillId="0" borderId="36" xfId="0" applyNumberFormat="1" applyFont="1" applyBorder="1" applyAlignment="1">
      <alignment horizontal="right" vertical="top" wrapText="1"/>
    </xf>
    <xf numFmtId="4" fontId="6" fillId="0" borderId="27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 horizontal="right" vertical="top" wrapText="1"/>
    </xf>
    <xf numFmtId="165" fontId="6" fillId="0" borderId="17" xfId="0" applyNumberFormat="1" applyFont="1" applyBorder="1" applyAlignment="1">
      <alignment/>
    </xf>
    <xf numFmtId="164" fontId="10" fillId="0" borderId="18" xfId="0" applyNumberFormat="1" applyFont="1" applyBorder="1" applyAlignment="1">
      <alignment horizontal="right" vertical="top" wrapText="1"/>
    </xf>
    <xf numFmtId="2" fontId="6" fillId="0" borderId="22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4" fontId="10" fillId="0" borderId="26" xfId="0" applyNumberFormat="1" applyFont="1" applyBorder="1" applyAlignment="1">
      <alignment horizontal="right" vertical="top" wrapText="1"/>
    </xf>
    <xf numFmtId="2" fontId="6" fillId="0" borderId="19" xfId="0" applyNumberFormat="1" applyFont="1" applyBorder="1" applyAlignment="1">
      <alignment/>
    </xf>
    <xf numFmtId="164" fontId="10" fillId="33" borderId="37" xfId="56" applyNumberFormat="1" applyFont="1" applyFill="1" applyBorder="1" applyAlignment="1">
      <alignment horizontal="left" vertical="top" wrapText="1"/>
      <protection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10" fillId="33" borderId="38" xfId="0" applyNumberFormat="1" applyFont="1" applyFill="1" applyBorder="1" applyAlignment="1">
      <alignment horizontal="left" vertical="top" wrapText="1"/>
    </xf>
    <xf numFmtId="4" fontId="11" fillId="5" borderId="38" xfId="0" applyNumberFormat="1" applyFont="1" applyFill="1" applyBorder="1" applyAlignment="1">
      <alignment/>
    </xf>
    <xf numFmtId="4" fontId="11" fillId="5" borderId="39" xfId="0" applyNumberFormat="1" applyFont="1" applyFill="1" applyBorder="1" applyAlignment="1">
      <alignment/>
    </xf>
    <xf numFmtId="4" fontId="11" fillId="5" borderId="40" xfId="0" applyNumberFormat="1" applyFont="1" applyFill="1" applyBorder="1" applyAlignment="1">
      <alignment/>
    </xf>
    <xf numFmtId="3" fontId="11" fillId="5" borderId="41" xfId="0" applyNumberFormat="1" applyFont="1" applyFill="1" applyBorder="1" applyAlignment="1">
      <alignment/>
    </xf>
    <xf numFmtId="2" fontId="11" fillId="5" borderId="42" xfId="0" applyNumberFormat="1" applyFont="1" applyFill="1" applyBorder="1" applyAlignment="1">
      <alignment/>
    </xf>
    <xf numFmtId="164" fontId="10" fillId="33" borderId="43" xfId="0" applyNumberFormat="1" applyFont="1" applyFill="1" applyBorder="1" applyAlignment="1">
      <alignment horizontal="left" vertical="top" wrapText="1"/>
    </xf>
    <xf numFmtId="4" fontId="6" fillId="5" borderId="44" xfId="0" applyNumberFormat="1" applyFont="1" applyFill="1" applyBorder="1" applyAlignment="1">
      <alignment/>
    </xf>
    <xf numFmtId="4" fontId="9" fillId="5" borderId="19" xfId="0" applyNumberFormat="1" applyFont="1" applyFill="1" applyBorder="1" applyAlignment="1">
      <alignment/>
    </xf>
    <xf numFmtId="167" fontId="6" fillId="5" borderId="45" xfId="0" applyNumberFormat="1" applyFont="1" applyFill="1" applyBorder="1" applyAlignment="1">
      <alignment/>
    </xf>
    <xf numFmtId="3" fontId="9" fillId="5" borderId="46" xfId="0" applyNumberFormat="1" applyFont="1" applyFill="1" applyBorder="1" applyAlignment="1">
      <alignment/>
    </xf>
    <xf numFmtId="3" fontId="9" fillId="5" borderId="47" xfId="0" applyNumberFormat="1" applyFont="1" applyFill="1" applyBorder="1" applyAlignment="1">
      <alignment/>
    </xf>
    <xf numFmtId="164" fontId="10" fillId="33" borderId="48" xfId="0" applyNumberFormat="1" applyFont="1" applyFill="1" applyBorder="1" applyAlignment="1">
      <alignment horizontal="left" vertical="top" wrapText="1"/>
    </xf>
    <xf numFmtId="4" fontId="11" fillId="5" borderId="49" xfId="0" applyNumberFormat="1" applyFont="1" applyFill="1" applyBorder="1" applyAlignment="1">
      <alignment/>
    </xf>
    <xf numFmtId="4" fontId="11" fillId="5" borderId="12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164" fontId="10" fillId="33" borderId="50" xfId="0" applyNumberFormat="1" applyFont="1" applyFill="1" applyBorder="1" applyAlignment="1">
      <alignment horizontal="left" vertical="top" wrapText="1"/>
    </xf>
    <xf numFmtId="4" fontId="6" fillId="5" borderId="51" xfId="0" applyNumberFormat="1" applyFont="1" applyFill="1" applyBorder="1" applyAlignment="1">
      <alignment/>
    </xf>
    <xf numFmtId="4" fontId="9" fillId="5" borderId="39" xfId="0" applyNumberFormat="1" applyFont="1" applyFill="1" applyBorder="1" applyAlignment="1">
      <alignment/>
    </xf>
    <xf numFmtId="167" fontId="6" fillId="5" borderId="40" xfId="0" applyNumberFormat="1" applyFont="1" applyFill="1" applyBorder="1" applyAlignment="1">
      <alignment/>
    </xf>
    <xf numFmtId="3" fontId="9" fillId="5" borderId="41" xfId="0" applyNumberFormat="1" applyFont="1" applyFill="1" applyBorder="1" applyAlignment="1">
      <alignment/>
    </xf>
    <xf numFmtId="4" fontId="9" fillId="5" borderId="42" xfId="0" applyNumberFormat="1" applyFont="1" applyFill="1" applyBorder="1" applyAlignment="1">
      <alignment/>
    </xf>
    <xf numFmtId="164" fontId="10" fillId="33" borderId="52" xfId="0" applyNumberFormat="1" applyFont="1" applyFill="1" applyBorder="1" applyAlignment="1">
      <alignment horizontal="left" vertical="top" wrapText="1"/>
    </xf>
    <xf numFmtId="164" fontId="10" fillId="33" borderId="53" xfId="56" applyNumberFormat="1" applyFont="1" applyFill="1" applyBorder="1" applyAlignment="1">
      <alignment horizontal="left" vertical="top" wrapText="1"/>
      <protection/>
    </xf>
    <xf numFmtId="2" fontId="11" fillId="5" borderId="54" xfId="0" applyNumberFormat="1" applyFont="1" applyFill="1" applyBorder="1" applyAlignment="1">
      <alignment/>
    </xf>
    <xf numFmtId="164" fontId="10" fillId="33" borderId="55" xfId="56" applyNumberFormat="1" applyFont="1" applyFill="1" applyBorder="1" applyAlignment="1">
      <alignment horizontal="left" vertical="top" wrapText="1"/>
      <protection/>
    </xf>
    <xf numFmtId="3" fontId="9" fillId="5" borderId="56" xfId="0" applyNumberFormat="1" applyFont="1" applyFill="1" applyBorder="1" applyAlignment="1">
      <alignment/>
    </xf>
    <xf numFmtId="164" fontId="10" fillId="33" borderId="57" xfId="56" applyNumberFormat="1" applyFont="1" applyFill="1" applyBorder="1" applyAlignment="1">
      <alignment horizontal="left" vertical="top" wrapText="1"/>
      <protection/>
    </xf>
    <xf numFmtId="3" fontId="11" fillId="5" borderId="21" xfId="0" applyNumberFormat="1" applyFont="1" applyFill="1" applyBorder="1" applyAlignment="1">
      <alignment/>
    </xf>
    <xf numFmtId="4" fontId="11" fillId="5" borderId="30" xfId="0" applyNumberFormat="1" applyFont="1" applyFill="1" applyBorder="1" applyAlignment="1">
      <alignment/>
    </xf>
    <xf numFmtId="4" fontId="9" fillId="5" borderId="54" xfId="0" applyNumberFormat="1" applyFont="1" applyFill="1" applyBorder="1" applyAlignment="1">
      <alignment/>
    </xf>
    <xf numFmtId="164" fontId="10" fillId="33" borderId="58" xfId="0" applyNumberFormat="1" applyFont="1" applyFill="1" applyBorder="1" applyAlignment="1">
      <alignment horizontal="left" vertical="top" wrapText="1"/>
    </xf>
    <xf numFmtId="0" fontId="4" fillId="34" borderId="0" xfId="55" applyFont="1" applyFill="1">
      <alignment/>
      <protection/>
    </xf>
    <xf numFmtId="0" fontId="9" fillId="34" borderId="0" xfId="55" applyFont="1" applyFill="1">
      <alignment/>
      <protection/>
    </xf>
    <xf numFmtId="0" fontId="5" fillId="34" borderId="0" xfId="55" applyFont="1" applyFill="1">
      <alignment/>
      <protection/>
    </xf>
    <xf numFmtId="0" fontId="6" fillId="34" borderId="0" xfId="55" applyFont="1" applyFill="1">
      <alignment/>
      <protection/>
    </xf>
    <xf numFmtId="4" fontId="11" fillId="5" borderId="38" xfId="55" applyNumberFormat="1" applyFont="1" applyFill="1" applyBorder="1">
      <alignment/>
      <protection/>
    </xf>
    <xf numFmtId="4" fontId="11" fillId="5" borderId="39" xfId="55" applyNumberFormat="1" applyFont="1" applyFill="1" applyBorder="1">
      <alignment/>
      <protection/>
    </xf>
    <xf numFmtId="4" fontId="11" fillId="5" borderId="40" xfId="55" applyNumberFormat="1" applyFont="1" applyFill="1" applyBorder="1">
      <alignment/>
      <protection/>
    </xf>
    <xf numFmtId="3" fontId="11" fillId="5" borderId="41" xfId="55" applyNumberFormat="1" applyFont="1" applyFill="1" applyBorder="1">
      <alignment/>
      <protection/>
    </xf>
    <xf numFmtId="2" fontId="11" fillId="5" borderId="42" xfId="55" applyNumberFormat="1" applyFont="1" applyFill="1" applyBorder="1">
      <alignment/>
      <protection/>
    </xf>
    <xf numFmtId="4" fontId="6" fillId="5" borderId="44" xfId="55" applyNumberFormat="1" applyFont="1" applyFill="1" applyBorder="1">
      <alignment/>
      <protection/>
    </xf>
    <xf numFmtId="4" fontId="9" fillId="5" borderId="19" xfId="55" applyNumberFormat="1" applyFont="1" applyFill="1" applyBorder="1">
      <alignment/>
      <protection/>
    </xf>
    <xf numFmtId="167" fontId="6" fillId="5" borderId="45" xfId="55" applyNumberFormat="1" applyFont="1" applyFill="1" applyBorder="1">
      <alignment/>
      <protection/>
    </xf>
    <xf numFmtId="3" fontId="9" fillId="5" borderId="46" xfId="55" applyNumberFormat="1" applyFont="1" applyFill="1" applyBorder="1">
      <alignment/>
      <protection/>
    </xf>
    <xf numFmtId="3" fontId="9" fillId="5" borderId="47" xfId="55" applyNumberFormat="1" applyFont="1" applyFill="1" applyBorder="1">
      <alignment/>
      <protection/>
    </xf>
    <xf numFmtId="4" fontId="11" fillId="5" borderId="49" xfId="55" applyNumberFormat="1" applyFont="1" applyFill="1" applyBorder="1">
      <alignment/>
      <protection/>
    </xf>
    <xf numFmtId="4" fontId="11" fillId="5" borderId="12" xfId="55" applyNumberFormat="1" applyFont="1" applyFill="1" applyBorder="1">
      <alignment/>
      <protection/>
    </xf>
    <xf numFmtId="4" fontId="11" fillId="5" borderId="14" xfId="55" applyNumberFormat="1" applyFont="1" applyFill="1" applyBorder="1">
      <alignment/>
      <protection/>
    </xf>
    <xf numFmtId="4" fontId="6" fillId="5" borderId="51" xfId="55" applyNumberFormat="1" applyFont="1" applyFill="1" applyBorder="1">
      <alignment/>
      <protection/>
    </xf>
    <xf numFmtId="4" fontId="9" fillId="5" borderId="39" xfId="55" applyNumberFormat="1" applyFont="1" applyFill="1" applyBorder="1">
      <alignment/>
      <protection/>
    </xf>
    <xf numFmtId="167" fontId="6" fillId="5" borderId="40" xfId="55" applyNumberFormat="1" applyFont="1" applyFill="1" applyBorder="1">
      <alignment/>
      <protection/>
    </xf>
    <xf numFmtId="3" fontId="9" fillId="5" borderId="41" xfId="55" applyNumberFormat="1" applyFont="1" applyFill="1" applyBorder="1">
      <alignment/>
      <protection/>
    </xf>
    <xf numFmtId="4" fontId="9" fillId="5" borderId="42" xfId="55" applyNumberFormat="1" applyFont="1" applyFill="1" applyBorder="1">
      <alignment/>
      <protection/>
    </xf>
    <xf numFmtId="3" fontId="54" fillId="5" borderId="59" xfId="0" applyNumberFormat="1" applyFont="1" applyFill="1" applyBorder="1" applyAlignment="1">
      <alignment/>
    </xf>
    <xf numFmtId="3" fontId="54" fillId="5" borderId="60" xfId="0" applyNumberFormat="1" applyFont="1" applyFill="1" applyBorder="1" applyAlignment="1">
      <alignment/>
    </xf>
    <xf numFmtId="4" fontId="54" fillId="5" borderId="61" xfId="0" applyNumberFormat="1" applyFont="1" applyFill="1" applyBorder="1" applyAlignment="1">
      <alignment/>
    </xf>
    <xf numFmtId="3" fontId="54" fillId="5" borderId="62" xfId="0" applyNumberFormat="1" applyFont="1" applyFill="1" applyBorder="1" applyAlignment="1">
      <alignment/>
    </xf>
    <xf numFmtId="3" fontId="54" fillId="5" borderId="63" xfId="0" applyNumberFormat="1" applyFont="1" applyFill="1" applyBorder="1" applyAlignment="1">
      <alignment/>
    </xf>
    <xf numFmtId="3" fontId="54" fillId="5" borderId="62" xfId="55" applyNumberFormat="1" applyFont="1" applyFill="1" applyBorder="1">
      <alignment/>
      <protection/>
    </xf>
    <xf numFmtId="3" fontId="54" fillId="5" borderId="63" xfId="55" applyNumberFormat="1" applyFont="1" applyFill="1" applyBorder="1">
      <alignment/>
      <protection/>
    </xf>
    <xf numFmtId="166" fontId="55" fillId="0" borderId="0" xfId="55" applyNumberFormat="1" applyFont="1">
      <alignment/>
      <protection/>
    </xf>
    <xf numFmtId="166" fontId="55" fillId="0" borderId="0" xfId="0" applyNumberFormat="1" applyFont="1" applyAlignment="1">
      <alignment/>
    </xf>
    <xf numFmtId="4" fontId="6" fillId="0" borderId="17" xfId="55" applyNumberFormat="1" applyFont="1" applyBorder="1">
      <alignment/>
      <protection/>
    </xf>
    <xf numFmtId="2" fontId="6" fillId="0" borderId="64" xfId="55" applyNumberFormat="1" applyFont="1" applyBorder="1">
      <alignment/>
      <protection/>
    </xf>
    <xf numFmtId="2" fontId="6" fillId="0" borderId="17" xfId="55" applyNumberFormat="1" applyFont="1" applyBorder="1">
      <alignment/>
      <protection/>
    </xf>
    <xf numFmtId="4" fontId="6" fillId="0" borderId="65" xfId="55" applyNumberFormat="1" applyFont="1" applyBorder="1">
      <alignment/>
      <protection/>
    </xf>
    <xf numFmtId="4" fontId="6" fillId="0" borderId="64" xfId="55" applyNumberFormat="1" applyFont="1" applyBorder="1">
      <alignment/>
      <protection/>
    </xf>
    <xf numFmtId="4" fontId="6" fillId="0" borderId="17" xfId="0" applyNumberFormat="1" applyFont="1" applyBorder="1" applyAlignment="1">
      <alignment/>
    </xf>
    <xf numFmtId="2" fontId="6" fillId="0" borderId="66" xfId="0" applyNumberFormat="1" applyFont="1" applyBorder="1" applyAlignment="1">
      <alignment/>
    </xf>
    <xf numFmtId="2" fontId="6" fillId="0" borderId="6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4" fontId="12" fillId="0" borderId="21" xfId="0" applyNumberFormat="1" applyFont="1" applyBorder="1" applyAlignment="1">
      <alignment horizontal="right" wrapText="1"/>
    </xf>
    <xf numFmtId="4" fontId="12" fillId="0" borderId="17" xfId="0" applyNumberFormat="1" applyFont="1" applyBorder="1" applyAlignment="1">
      <alignment horizontal="right" wrapText="1"/>
    </xf>
    <xf numFmtId="4" fontId="6" fillId="0" borderId="65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4" fontId="6" fillId="0" borderId="64" xfId="0" applyNumberFormat="1" applyFont="1" applyBorder="1" applyAlignment="1">
      <alignment/>
    </xf>
    <xf numFmtId="4" fontId="12" fillId="0" borderId="69" xfId="0" applyNumberFormat="1" applyFont="1" applyBorder="1" applyAlignment="1">
      <alignment horizontal="right" wrapText="1"/>
    </xf>
    <xf numFmtId="4" fontId="54" fillId="5" borderId="70" xfId="0" applyNumberFormat="1" applyFont="1" applyFill="1" applyBorder="1" applyAlignment="1">
      <alignment/>
    </xf>
    <xf numFmtId="4" fontId="54" fillId="5" borderId="71" xfId="55" applyNumberFormat="1" applyFont="1" applyFill="1" applyBorder="1">
      <alignment/>
      <protection/>
    </xf>
    <xf numFmtId="2" fontId="6" fillId="0" borderId="64" xfId="0" applyNumberFormat="1" applyFont="1" applyBorder="1" applyAlignment="1">
      <alignment/>
    </xf>
    <xf numFmtId="4" fontId="54" fillId="5" borderId="71" xfId="0" applyNumberFormat="1" applyFont="1" applyFill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8" xfId="55" applyNumberFormat="1" applyFont="1" applyBorder="1">
      <alignment/>
      <protection/>
    </xf>
    <xf numFmtId="4" fontId="6" fillId="0" borderId="0" xfId="0" applyNumberFormat="1" applyFont="1" applyAlignment="1">
      <alignment/>
    </xf>
    <xf numFmtId="169" fontId="56" fillId="34" borderId="0" xfId="0" applyNumberFormat="1" applyFont="1" applyFill="1" applyAlignment="1">
      <alignment/>
    </xf>
    <xf numFmtId="170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9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164" fontId="10" fillId="0" borderId="38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0" fillId="0" borderId="72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164" fontId="10" fillId="0" borderId="7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64" fontId="10" fillId="0" borderId="75" xfId="0" applyNumberFormat="1" applyFont="1" applyBorder="1" applyAlignment="1">
      <alignment horizontal="center" vertical="center" textRotation="90" wrapText="1"/>
    </xf>
    <xf numFmtId="164" fontId="10" fillId="0" borderId="19" xfId="0" applyNumberFormat="1" applyFont="1" applyBorder="1" applyAlignment="1">
      <alignment horizontal="center" vertical="center" textRotation="90" wrapText="1"/>
    </xf>
    <xf numFmtId="164" fontId="10" fillId="0" borderId="76" xfId="0" applyNumberFormat="1" applyFont="1" applyBorder="1" applyAlignment="1">
      <alignment horizontal="center" vertical="center" textRotation="90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77" xfId="0" applyNumberFormat="1" applyFont="1" applyBorder="1" applyAlignment="1">
      <alignment horizontal="center" vertical="center" textRotation="90" wrapText="1"/>
    </xf>
    <xf numFmtId="164" fontId="10" fillId="0" borderId="21" xfId="0" applyNumberFormat="1" applyFont="1" applyBorder="1" applyAlignment="1">
      <alignment horizontal="center" vertical="center" textRotation="90" wrapText="1"/>
    </xf>
    <xf numFmtId="164" fontId="10" fillId="0" borderId="46" xfId="0" applyNumberFormat="1" applyFont="1" applyBorder="1" applyAlignment="1">
      <alignment horizontal="center" vertical="center" textRotation="90" wrapText="1"/>
    </xf>
    <xf numFmtId="164" fontId="10" fillId="0" borderId="48" xfId="0" applyNumberFormat="1" applyFont="1" applyBorder="1" applyAlignment="1">
      <alignment horizontal="center" vertical="center" wrapText="1"/>
    </xf>
    <xf numFmtId="164" fontId="10" fillId="0" borderId="73" xfId="0" applyNumberFormat="1" applyFont="1" applyBorder="1" applyAlignment="1">
      <alignment horizontal="center" vertical="center" wrapText="1"/>
    </xf>
    <xf numFmtId="164" fontId="10" fillId="0" borderId="53" xfId="56" applyNumberFormat="1" applyFont="1" applyBorder="1" applyAlignment="1">
      <alignment horizontal="center" vertical="center" wrapText="1"/>
      <protection/>
    </xf>
    <xf numFmtId="0" fontId="6" fillId="0" borderId="51" xfId="56" applyFont="1" applyBorder="1" applyAlignment="1">
      <alignment horizontal="center" vertical="center" wrapText="1"/>
      <protection/>
    </xf>
    <xf numFmtId="0" fontId="6" fillId="0" borderId="54" xfId="56" applyFont="1" applyBorder="1" applyAlignment="1">
      <alignment horizontal="center" vertical="center" wrapText="1"/>
      <protection/>
    </xf>
    <xf numFmtId="164" fontId="10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0" xfId="56" applyFont="1" applyAlignment="1">
      <alignment horizontal="center"/>
      <protection/>
    </xf>
    <xf numFmtId="0" fontId="57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164" fontId="10" fillId="0" borderId="78" xfId="56" applyNumberFormat="1" applyFont="1" applyBorder="1" applyAlignment="1">
      <alignment horizontal="center" vertical="center" wrapText="1"/>
      <protection/>
    </xf>
    <xf numFmtId="0" fontId="6" fillId="0" borderId="79" xfId="56" applyFont="1" applyBorder="1" applyAlignment="1">
      <alignment horizontal="center" vertical="center" wrapText="1"/>
      <protection/>
    </xf>
    <xf numFmtId="0" fontId="6" fillId="0" borderId="37" xfId="56" applyFont="1" applyBorder="1" applyAlignment="1">
      <alignment horizontal="center" vertical="center" wrapText="1"/>
      <protection/>
    </xf>
    <xf numFmtId="164" fontId="10" fillId="0" borderId="80" xfId="56" applyNumberFormat="1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45" xfId="56" applyFont="1" applyBorder="1" applyAlignment="1">
      <alignment horizontal="center" vertical="center" wrapText="1"/>
      <protection/>
    </xf>
    <xf numFmtId="164" fontId="10" fillId="0" borderId="81" xfId="56" applyNumberFormat="1" applyFont="1" applyBorder="1" applyAlignment="1">
      <alignment horizontal="center" vertical="center" textRotation="90" wrapText="1"/>
      <protection/>
    </xf>
    <xf numFmtId="164" fontId="10" fillId="0" borderId="19" xfId="56" applyNumberFormat="1" applyFont="1" applyBorder="1" applyAlignment="1">
      <alignment horizontal="center" vertical="center" textRotation="90" wrapText="1"/>
      <protection/>
    </xf>
    <xf numFmtId="164" fontId="10" fillId="0" borderId="76" xfId="56" applyNumberFormat="1" applyFont="1" applyBorder="1" applyAlignment="1">
      <alignment horizontal="center" vertical="center" textRotation="90" wrapText="1"/>
      <protection/>
    </xf>
    <xf numFmtId="164" fontId="10" fillId="0" borderId="82" xfId="56" applyNumberFormat="1" applyFont="1" applyBorder="1" applyAlignment="1">
      <alignment horizontal="center" vertical="center" textRotation="90" wrapText="1"/>
      <protection/>
    </xf>
    <xf numFmtId="164" fontId="10" fillId="0" borderId="21" xfId="56" applyNumberFormat="1" applyFont="1" applyBorder="1" applyAlignment="1">
      <alignment horizontal="center" vertical="center" textRotation="90" wrapText="1"/>
      <protection/>
    </xf>
    <xf numFmtId="164" fontId="10" fillId="0" borderId="46" xfId="56" applyNumberFormat="1" applyFont="1" applyBorder="1" applyAlignment="1">
      <alignment horizontal="center" vertical="center" textRotation="90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10" fillId="0" borderId="83" xfId="56" applyNumberFormat="1" applyFont="1" applyBorder="1" applyAlignment="1">
      <alignment horizontal="center" vertical="center" wrapText="1"/>
      <protection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              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97"/>
          <c:y val="-0.0405"/>
        </c:manualLayout>
      </c:layout>
      <c:spPr>
        <a:noFill/>
        <a:ln w="3175">
          <a:noFill/>
        </a:ln>
      </c:spPr>
    </c:title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975"/>
          <c:y val="0.29425"/>
          <c:w val="0.688"/>
          <c:h val="0.582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'2020_rom'!$B$9:$B$17</c:f>
              <c:numCache>
                <c:ptCount val="9"/>
                <c:pt idx="0">
                  <c:v>83.49</c:v>
                </c:pt>
                <c:pt idx="1">
                  <c:v>77.7</c:v>
                </c:pt>
                <c:pt idx="2">
                  <c:v>178.33</c:v>
                </c:pt>
                <c:pt idx="3">
                  <c:v>270.28</c:v>
                </c:pt>
                <c:pt idx="4">
                  <c:v>2002.49</c:v>
                </c:pt>
                <c:pt idx="5">
                  <c:v>4947.41</c:v>
                </c:pt>
                <c:pt idx="6">
                  <c:v>16297.95</c:v>
                </c:pt>
                <c:pt idx="7">
                  <c:v>5879.2</c:v>
                </c:pt>
                <c:pt idx="8">
                  <c:v>4758.09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259"/>
          <c:w val="0.18725"/>
          <c:h val="0.6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monedelor metalice LEI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36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975"/>
          <c:y val="0.3605"/>
          <c:w val="0.625"/>
          <c:h val="0.5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'2020_rom'!$B$21:$B$24</c:f>
              <c:numCache>
                <c:ptCount val="4"/>
                <c:pt idx="0">
                  <c:v>31.9</c:v>
                </c:pt>
                <c:pt idx="1">
                  <c:v>35.81</c:v>
                </c:pt>
                <c:pt idx="2">
                  <c:v>30.45</c:v>
                </c:pt>
                <c:pt idx="3">
                  <c:v>18.15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547"/>
          <c:w val="0.18725"/>
          <c:h val="0.3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a: Structura pe valori nominale ale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34375"/>
          <c:w val="0.6745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'2020_rom'!$D$9:$D$17</c:f>
              <c:numCache>
                <c:ptCount val="9"/>
                <c:pt idx="0">
                  <c:v>83.49</c:v>
                </c:pt>
                <c:pt idx="1">
                  <c:v>15.540000000000001</c:v>
                </c:pt>
                <c:pt idx="2">
                  <c:v>17.833000000000002</c:v>
                </c:pt>
                <c:pt idx="3">
                  <c:v>13.514</c:v>
                </c:pt>
                <c:pt idx="4">
                  <c:v>40.0498</c:v>
                </c:pt>
                <c:pt idx="5">
                  <c:v>49.4741</c:v>
                </c:pt>
                <c:pt idx="6">
                  <c:v>81.48975</c:v>
                </c:pt>
                <c:pt idx="7">
                  <c:v>11.7584</c:v>
                </c:pt>
                <c:pt idx="8">
                  <c:v>4.75809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21225"/>
          <c:w val="0.17"/>
          <c:h val="0.7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c: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monedelor metalice divizionare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382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975"/>
          <c:y val="0.3605"/>
          <c:w val="0.625"/>
          <c:h val="0.5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'2020_rom'!$B$26:$B$30</c:f>
              <c:numCache>
                <c:ptCount val="5"/>
                <c:pt idx="0">
                  <c:v>0.71</c:v>
                </c:pt>
                <c:pt idx="1">
                  <c:v>11.81</c:v>
                </c:pt>
                <c:pt idx="2">
                  <c:v>28.12</c:v>
                </c:pt>
                <c:pt idx="3">
                  <c:v>69.78</c:v>
                </c:pt>
                <c:pt idx="4">
                  <c:v>22.66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36725"/>
          <c:w val="0.18725"/>
          <c:h val="0.4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 Structura pe valori nominale ale monedelor metalice LEI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34375"/>
          <c:w val="0.703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'2020_rom'!$D$21:$D$24</c:f>
              <c:numCache>
                <c:ptCount val="4"/>
                <c:pt idx="0">
                  <c:v>31.9</c:v>
                </c:pt>
                <c:pt idx="1">
                  <c:v>17.9</c:v>
                </c:pt>
                <c:pt idx="2">
                  <c:v>6.09</c:v>
                </c:pt>
                <c:pt idx="3">
                  <c:v>1.815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54275"/>
          <c:w val="0.17"/>
          <c:h val="0.4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 Structura pe valori nominale ale monedelor metalice divizionare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34375"/>
          <c:w val="0.68075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'2020_rom'!$D$26:$D$30</c:f>
              <c:numCache>
                <c:ptCount val="5"/>
                <c:pt idx="0">
                  <c:v>71.02</c:v>
                </c:pt>
                <c:pt idx="1">
                  <c:v>236.11</c:v>
                </c:pt>
                <c:pt idx="2">
                  <c:v>281.2</c:v>
                </c:pt>
                <c:pt idx="3">
                  <c:v>279.12</c:v>
                </c:pt>
                <c:pt idx="4">
                  <c:v>45.32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355"/>
          <c:w val="0.17"/>
          <c:h val="0.5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38100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161925"/>
        <a:ext cx="43053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38100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0" y="2914650"/>
        <a:ext cx="4305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133350</xdr:colOff>
      <xdr:row>15</xdr:row>
      <xdr:rowOff>152400</xdr:rowOff>
    </xdr:to>
    <xdr:graphicFrame>
      <xdr:nvGraphicFramePr>
        <xdr:cNvPr id="3" name="Chart 3"/>
        <xdr:cNvGraphicFramePr/>
      </xdr:nvGraphicFramePr>
      <xdr:xfrm>
        <a:off x="6096000" y="161925"/>
        <a:ext cx="44005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7</xdr:col>
      <xdr:colOff>38100</xdr:colOff>
      <xdr:row>49</xdr:row>
      <xdr:rowOff>133350</xdr:rowOff>
    </xdr:to>
    <xdr:graphicFrame>
      <xdr:nvGraphicFramePr>
        <xdr:cNvPr id="4" name="Chart 4"/>
        <xdr:cNvGraphicFramePr/>
      </xdr:nvGraphicFramePr>
      <xdr:xfrm>
        <a:off x="0" y="5648325"/>
        <a:ext cx="43053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133350</xdr:colOff>
      <xdr:row>32</xdr:row>
      <xdr:rowOff>152400</xdr:rowOff>
    </xdr:to>
    <xdr:graphicFrame>
      <xdr:nvGraphicFramePr>
        <xdr:cNvPr id="5" name="Chart 5"/>
        <xdr:cNvGraphicFramePr/>
      </xdr:nvGraphicFramePr>
      <xdr:xfrm>
        <a:off x="6096000" y="2914650"/>
        <a:ext cx="44005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133350</xdr:colOff>
      <xdr:row>49</xdr:row>
      <xdr:rowOff>152400</xdr:rowOff>
    </xdr:to>
    <xdr:graphicFrame>
      <xdr:nvGraphicFramePr>
        <xdr:cNvPr id="6" name="Chart 6"/>
        <xdr:cNvGraphicFramePr/>
      </xdr:nvGraphicFramePr>
      <xdr:xfrm>
        <a:off x="6096000" y="5667375"/>
        <a:ext cx="44005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15.574218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9.7109375" style="2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6" s="7" customFormat="1" ht="19.5" customHeight="1">
      <c r="A2" s="172" t="s">
        <v>21</v>
      </c>
      <c r="B2" s="173"/>
      <c r="C2" s="173"/>
      <c r="D2" s="173"/>
      <c r="E2" s="173"/>
      <c r="F2" s="173"/>
    </row>
    <row r="3" spans="1:6" s="7" customFormat="1" ht="19.5" customHeight="1">
      <c r="A3" s="172" t="s">
        <v>47</v>
      </c>
      <c r="B3" s="173"/>
      <c r="C3" s="173"/>
      <c r="D3" s="173"/>
      <c r="E3" s="173"/>
      <c r="F3" s="173"/>
    </row>
    <row r="4" spans="1:7" s="7" customFormat="1" ht="19.5" customHeight="1" thickBot="1">
      <c r="A4" s="8"/>
      <c r="B4" s="8"/>
      <c r="C4" s="9">
        <f>SUM(C9:C17)</f>
        <v>99.28218524225818</v>
      </c>
      <c r="D4" s="8"/>
      <c r="E4" s="8"/>
      <c r="F4" s="8"/>
      <c r="G4" s="6"/>
    </row>
    <row r="5" spans="1:7" s="7" customFormat="1" ht="21" customHeight="1">
      <c r="A5" s="174" t="s">
        <v>22</v>
      </c>
      <c r="B5" s="177" t="s">
        <v>38</v>
      </c>
      <c r="C5" s="180" t="s">
        <v>23</v>
      </c>
      <c r="D5" s="177" t="s">
        <v>46</v>
      </c>
      <c r="E5" s="185" t="s">
        <v>23</v>
      </c>
      <c r="F5" s="174" t="s">
        <v>50</v>
      </c>
      <c r="G5" s="6"/>
    </row>
    <row r="6" spans="1:7" s="7" customFormat="1" ht="15.75" customHeight="1">
      <c r="A6" s="175"/>
      <c r="B6" s="178"/>
      <c r="C6" s="181"/>
      <c r="D6" s="183"/>
      <c r="E6" s="186"/>
      <c r="F6" s="188"/>
      <c r="G6" s="6"/>
    </row>
    <row r="7" spans="1:7" s="7" customFormat="1" ht="14.25" customHeight="1">
      <c r="A7" s="176"/>
      <c r="B7" s="179"/>
      <c r="C7" s="182"/>
      <c r="D7" s="184"/>
      <c r="E7" s="187"/>
      <c r="F7" s="189"/>
      <c r="G7" s="6"/>
    </row>
    <row r="8" spans="1:7" s="11" customFormat="1" ht="19.5" customHeight="1">
      <c r="A8" s="169" t="s">
        <v>24</v>
      </c>
      <c r="B8" s="170"/>
      <c r="C8" s="170"/>
      <c r="D8" s="170"/>
      <c r="E8" s="170"/>
      <c r="F8" s="171"/>
      <c r="G8" s="10"/>
    </row>
    <row r="9" spans="1:7" s="7" customFormat="1" ht="19.5" customHeight="1">
      <c r="A9" s="65" t="s">
        <v>4</v>
      </c>
      <c r="B9" s="42">
        <v>83.49</v>
      </c>
      <c r="C9" s="43">
        <f>B9*$C$18/$B$18</f>
        <v>0.24029813201229328</v>
      </c>
      <c r="D9" s="44">
        <f>B9/1</f>
        <v>83.49</v>
      </c>
      <c r="E9" s="45">
        <f>D9*$E$18/$D$18</f>
        <v>26.26238592816758</v>
      </c>
      <c r="F9" s="66">
        <f>D9/$G$9</f>
        <v>32.148633038120906</v>
      </c>
      <c r="G9" s="141">
        <v>2.597</v>
      </c>
    </row>
    <row r="10" spans="1:7" s="7" customFormat="1" ht="19.5" customHeight="1">
      <c r="A10" s="67" t="s">
        <v>5</v>
      </c>
      <c r="B10" s="48">
        <v>77.7</v>
      </c>
      <c r="C10" s="147">
        <f aca="true" t="shared" si="0" ref="C10:C17">B10*$C$18/$B$18</f>
        <v>0.2236335472194896</v>
      </c>
      <c r="D10" s="59">
        <f>B10/5</f>
        <v>15.540000000000001</v>
      </c>
      <c r="E10" s="68">
        <f aca="true" t="shared" si="1" ref="E10:E17">D10*$E$18/$D$18</f>
        <v>4.888219874520591</v>
      </c>
      <c r="F10" s="159">
        <f aca="true" t="shared" si="2" ref="F10:F17">D10/$G$9</f>
        <v>5.983827493261456</v>
      </c>
      <c r="G10" s="6"/>
    </row>
    <row r="11" spans="1:7" s="7" customFormat="1" ht="19.5" customHeight="1">
      <c r="A11" s="67" t="s">
        <v>6</v>
      </c>
      <c r="B11" s="48">
        <v>178.33</v>
      </c>
      <c r="C11" s="147">
        <f t="shared" si="0"/>
        <v>0.5132634552850912</v>
      </c>
      <c r="D11" s="59">
        <f>B11/10</f>
        <v>17.833000000000002</v>
      </c>
      <c r="E11" s="68">
        <f t="shared" si="1"/>
        <v>5.60949967968634</v>
      </c>
      <c r="F11" s="159">
        <f t="shared" si="2"/>
        <v>6.866769349249134</v>
      </c>
      <c r="G11" s="6"/>
    </row>
    <row r="12" spans="1:7" s="7" customFormat="1" ht="19.5" customHeight="1">
      <c r="A12" s="67" t="s">
        <v>7</v>
      </c>
      <c r="B12" s="48">
        <v>270.28</v>
      </c>
      <c r="C12" s="147">
        <f t="shared" si="0"/>
        <v>0.7779108769946415</v>
      </c>
      <c r="D12" s="59">
        <f>B12/20</f>
        <v>13.514</v>
      </c>
      <c r="E12" s="68">
        <f t="shared" si="1"/>
        <v>4.250926858704715</v>
      </c>
      <c r="F12" s="159">
        <f t="shared" si="2"/>
        <v>5.20369657296881</v>
      </c>
      <c r="G12" s="6"/>
    </row>
    <row r="13" spans="1:7" s="7" customFormat="1" ht="19.5" customHeight="1">
      <c r="A13" s="67" t="s">
        <v>8</v>
      </c>
      <c r="B13" s="48">
        <v>2002.49</v>
      </c>
      <c r="C13" s="147">
        <f t="shared" si="0"/>
        <v>5.763499896673819</v>
      </c>
      <c r="D13" s="59">
        <f>B13/50</f>
        <v>40.0498</v>
      </c>
      <c r="E13" s="68">
        <f t="shared" si="1"/>
        <v>12.597955491027978</v>
      </c>
      <c r="F13" s="159">
        <f t="shared" si="2"/>
        <v>15.42156334231806</v>
      </c>
      <c r="G13" s="6"/>
    </row>
    <row r="14" spans="1:7" s="7" customFormat="1" ht="19.5" customHeight="1">
      <c r="A14" s="67" t="s">
        <v>9</v>
      </c>
      <c r="B14" s="48">
        <v>4947.41</v>
      </c>
      <c r="C14" s="147">
        <f t="shared" si="0"/>
        <v>14.239470371289253</v>
      </c>
      <c r="D14" s="59">
        <f>B14/100</f>
        <v>49.4741</v>
      </c>
      <c r="E14" s="68">
        <f t="shared" si="1"/>
        <v>15.562437509267644</v>
      </c>
      <c r="F14" s="159">
        <f t="shared" si="2"/>
        <v>19.050481324605315</v>
      </c>
      <c r="G14" s="6"/>
    </row>
    <row r="15" spans="1:7" s="7" customFormat="1" ht="19.5" customHeight="1">
      <c r="A15" s="67" t="s">
        <v>10</v>
      </c>
      <c r="B15" s="48">
        <v>16297.95</v>
      </c>
      <c r="C15" s="147">
        <f t="shared" si="0"/>
        <v>46.90821584177453</v>
      </c>
      <c r="D15" s="59">
        <f>B15/200</f>
        <v>81.48975</v>
      </c>
      <c r="E15" s="68">
        <f t="shared" si="1"/>
        <v>25.633192761886384</v>
      </c>
      <c r="F15" s="159">
        <f t="shared" si="2"/>
        <v>31.37841740469773</v>
      </c>
      <c r="G15" s="6"/>
    </row>
    <row r="16" spans="1:7" s="7" customFormat="1" ht="19.5" customHeight="1">
      <c r="A16" s="67" t="s">
        <v>11</v>
      </c>
      <c r="B16" s="48">
        <v>5879.2</v>
      </c>
      <c r="C16" s="147">
        <f t="shared" si="0"/>
        <v>16.92131725627829</v>
      </c>
      <c r="D16" s="59">
        <f>B16/500</f>
        <v>11.7584</v>
      </c>
      <c r="E16" s="68">
        <f t="shared" si="1"/>
        <v>3.698690126934551</v>
      </c>
      <c r="F16" s="159">
        <f t="shared" si="2"/>
        <v>4.527685791297651</v>
      </c>
      <c r="G16" s="6"/>
    </row>
    <row r="17" spans="1:9" s="7" customFormat="1" ht="19.5" customHeight="1">
      <c r="A17" s="69" t="s">
        <v>12</v>
      </c>
      <c r="B17" s="50">
        <v>4758.09</v>
      </c>
      <c r="C17" s="51">
        <f t="shared" si="0"/>
        <v>13.694575864730776</v>
      </c>
      <c r="D17" s="52">
        <f>B17/1000</f>
        <v>4.75809</v>
      </c>
      <c r="E17" s="53">
        <f t="shared" si="1"/>
        <v>1.4966917698042268</v>
      </c>
      <c r="F17" s="70">
        <f t="shared" si="2"/>
        <v>1.832148633038121</v>
      </c>
      <c r="G17" s="6"/>
      <c r="I17" s="166"/>
    </row>
    <row r="18" spans="1:9" s="76" customFormat="1" ht="19.5" customHeight="1">
      <c r="A18" s="79" t="s">
        <v>13</v>
      </c>
      <c r="B18" s="80">
        <v>34494.95</v>
      </c>
      <c r="C18" s="81">
        <f>B18/($B$18+$B$25+$B$31)*100</f>
        <v>99.28221402392448</v>
      </c>
      <c r="D18" s="82">
        <f>SUM(D9:D17)</f>
        <v>317.90713999999997</v>
      </c>
      <c r="E18" s="83">
        <v>100</v>
      </c>
      <c r="F18" s="84">
        <f>SUM(F9:F17)</f>
        <v>122.41322294955718</v>
      </c>
      <c r="G18" s="75"/>
      <c r="I18" s="167"/>
    </row>
    <row r="19" spans="1:9" s="76" customFormat="1" ht="30.75" customHeight="1">
      <c r="A19" s="85" t="s">
        <v>25</v>
      </c>
      <c r="B19" s="86">
        <v>9.37</v>
      </c>
      <c r="C19" s="87"/>
      <c r="D19" s="88">
        <f>SUM(B19/200)</f>
        <v>0.046849999999999996</v>
      </c>
      <c r="E19" s="89"/>
      <c r="F19" s="90"/>
      <c r="G19" s="75"/>
      <c r="I19" s="167"/>
    </row>
    <row r="20" spans="1:9" s="7" customFormat="1" ht="19.5" customHeight="1">
      <c r="A20" s="169" t="s">
        <v>26</v>
      </c>
      <c r="B20" s="170"/>
      <c r="C20" s="170"/>
      <c r="D20" s="170"/>
      <c r="E20" s="170"/>
      <c r="F20" s="171"/>
      <c r="G20" s="6"/>
      <c r="I20" s="166"/>
    </row>
    <row r="21" spans="1:9" s="7" customFormat="1" ht="19.5" customHeight="1">
      <c r="A21" s="54" t="s">
        <v>4</v>
      </c>
      <c r="B21" s="55">
        <v>31.9</v>
      </c>
      <c r="C21" s="56">
        <f>B21*$C$25/$B$25</f>
        <v>0.09181351552511864</v>
      </c>
      <c r="D21" s="52">
        <f>B21/1</f>
        <v>31.9</v>
      </c>
      <c r="E21" s="53">
        <f>D21*$E$25/$D$25</f>
        <v>55.2811714756087</v>
      </c>
      <c r="F21" s="153">
        <f>D21/$G$9</f>
        <v>12.283403927608779</v>
      </c>
      <c r="G21" s="6"/>
      <c r="I21" s="166"/>
    </row>
    <row r="22" spans="1:9" s="7" customFormat="1" ht="19.5" customHeight="1">
      <c r="A22" s="58" t="s">
        <v>15</v>
      </c>
      <c r="B22" s="55">
        <v>35.81</v>
      </c>
      <c r="C22" s="150">
        <f>B22*$C$25/$B$25</f>
        <v>0.10306714705186516</v>
      </c>
      <c r="D22" s="59">
        <v>17.9</v>
      </c>
      <c r="E22" s="68">
        <f>D22*$E$25/$D$25</f>
        <v>31.019842301360363</v>
      </c>
      <c r="F22" s="155">
        <f>D22/$G$9</f>
        <v>6.892568348093954</v>
      </c>
      <c r="G22" s="6"/>
      <c r="I22" s="166"/>
    </row>
    <row r="23" spans="1:9" s="7" customFormat="1" ht="19.5" customHeight="1">
      <c r="A23" s="58" t="s">
        <v>5</v>
      </c>
      <c r="B23" s="55">
        <v>30.45</v>
      </c>
      <c r="C23" s="150">
        <f>B23*$C$25/$B$25</f>
        <v>0.08764017391034051</v>
      </c>
      <c r="D23" s="59">
        <f>B23/5</f>
        <v>6.09</v>
      </c>
      <c r="E23" s="68">
        <f>D23*$E$25/$D$25</f>
        <v>10.553678190798024</v>
      </c>
      <c r="F23" s="155">
        <f>D23/$G$9</f>
        <v>2.3450134770889486</v>
      </c>
      <c r="G23" s="6"/>
      <c r="I23" s="166"/>
    </row>
    <row r="24" spans="1:9" s="7" customFormat="1" ht="19.5" customHeight="1">
      <c r="A24" s="58" t="s">
        <v>6</v>
      </c>
      <c r="B24" s="55">
        <v>18.15</v>
      </c>
      <c r="C24" s="73">
        <f>B24*$C$25/$B$25</f>
        <v>0.05223872435049853</v>
      </c>
      <c r="D24" s="52">
        <f>B24/10</f>
        <v>1.815</v>
      </c>
      <c r="E24" s="53">
        <f>D24*$E$25/$D$25</f>
        <v>3.145308032232909</v>
      </c>
      <c r="F24" s="154">
        <f>D24/$G$9</f>
        <v>0.6988833269156719</v>
      </c>
      <c r="G24" s="6"/>
      <c r="I24" s="166"/>
    </row>
    <row r="25" spans="1:9" s="76" customFormat="1" ht="19.5" customHeight="1">
      <c r="A25" s="79" t="s">
        <v>13</v>
      </c>
      <c r="B25" s="80">
        <f>SUM(B21:B24)</f>
        <v>116.31</v>
      </c>
      <c r="C25" s="81">
        <f>B25/($B$18+$B$25+$B$31)*100</f>
        <v>0.3347595608378229</v>
      </c>
      <c r="D25" s="82">
        <f>SUM(D21:D24)</f>
        <v>57.705</v>
      </c>
      <c r="E25" s="83">
        <v>100</v>
      </c>
      <c r="F25" s="84">
        <f>SUM(F21:F24)</f>
        <v>22.219869079707355</v>
      </c>
      <c r="G25" s="75"/>
      <c r="I25" s="167"/>
    </row>
    <row r="26" spans="1:9" s="7" customFormat="1" ht="19.5" customHeight="1">
      <c r="A26" s="54" t="s">
        <v>16</v>
      </c>
      <c r="B26" s="55">
        <v>0.71</v>
      </c>
      <c r="C26" s="71">
        <f>B26*$C$31/$B$31</f>
        <v>0.0020434983079258375</v>
      </c>
      <c r="D26" s="59">
        <v>71.02</v>
      </c>
      <c r="E26" s="53">
        <f>D26*$E$31/$D$31</f>
        <v>7.780711460718472</v>
      </c>
      <c r="F26" s="153">
        <f>D26/$G$9</f>
        <v>27.346938775510203</v>
      </c>
      <c r="G26" s="6"/>
      <c r="I26" s="166"/>
    </row>
    <row r="27" spans="1:9" s="7" customFormat="1" ht="19.5" customHeight="1">
      <c r="A27" s="58" t="s">
        <v>17</v>
      </c>
      <c r="B27" s="55">
        <v>11.81</v>
      </c>
      <c r="C27" s="150">
        <f>B27*$C$31/$B$31</f>
        <v>0.03399114791071007</v>
      </c>
      <c r="D27" s="59">
        <v>236.11</v>
      </c>
      <c r="E27" s="68">
        <f>D27*$E$31/$D$31</f>
        <v>25.86741457322217</v>
      </c>
      <c r="F27" s="155">
        <f>D27/$G$9</f>
        <v>90.91644204851752</v>
      </c>
      <c r="G27" s="6"/>
      <c r="I27" s="166"/>
    </row>
    <row r="28" spans="1:9" s="7" customFormat="1" ht="19.5" customHeight="1">
      <c r="A28" s="58" t="s">
        <v>18</v>
      </c>
      <c r="B28" s="55">
        <v>28.12</v>
      </c>
      <c r="C28" s="150">
        <f>B28*$C$31/$B$31</f>
        <v>0.0809340456603867</v>
      </c>
      <c r="D28" s="59">
        <f>B28/0.1</f>
        <v>281.2</v>
      </c>
      <c r="E28" s="68">
        <f>D28*$E$31/$D$31</f>
        <v>30.807322764770973</v>
      </c>
      <c r="F28" s="155">
        <f>D28/$G$9</f>
        <v>108.27878321139777</v>
      </c>
      <c r="G28" s="6"/>
      <c r="I28" s="166"/>
    </row>
    <row r="29" spans="1:9" s="7" customFormat="1" ht="19.5" customHeight="1">
      <c r="A29" s="58" t="s">
        <v>19</v>
      </c>
      <c r="B29" s="55">
        <v>69.78</v>
      </c>
      <c r="C29" s="150">
        <f>B29*$C$31/$B$31</f>
        <v>0.20083846750290843</v>
      </c>
      <c r="D29" s="59">
        <f>B29/0.25</f>
        <v>279.12</v>
      </c>
      <c r="E29" s="68">
        <f>D29*$E$31/$D$31</f>
        <v>30.579444986141088</v>
      </c>
      <c r="F29" s="155">
        <f>D29/$G$9</f>
        <v>107.47785906815557</v>
      </c>
      <c r="G29" s="6"/>
      <c r="H29" s="163"/>
      <c r="I29" s="166"/>
    </row>
    <row r="30" spans="1:9" s="7" customFormat="1" ht="19.5" customHeight="1">
      <c r="A30" s="72" t="s">
        <v>20</v>
      </c>
      <c r="B30" s="64">
        <v>22.66</v>
      </c>
      <c r="C30" s="73">
        <f>B30*$C$31/$B$31</f>
        <v>0.06521925585577393</v>
      </c>
      <c r="D30" s="59">
        <f>B30/0.5</f>
        <v>45.32</v>
      </c>
      <c r="E30" s="53">
        <f>D30*$E$31/$D$31</f>
        <v>4.965106215147299</v>
      </c>
      <c r="F30" s="154">
        <f>D30/$G$9</f>
        <v>17.45090489025799</v>
      </c>
      <c r="G30" s="6"/>
      <c r="H30" s="163"/>
      <c r="I30" s="166"/>
    </row>
    <row r="31" spans="1:9" s="78" customFormat="1" ht="19.5" customHeight="1">
      <c r="A31" s="91" t="s">
        <v>13</v>
      </c>
      <c r="B31" s="92">
        <f>SUM(B26:B30)</f>
        <v>133.08</v>
      </c>
      <c r="C31" s="81">
        <f>B31/($B$18+$B$25+$B$31)*100</f>
        <v>0.383026415237705</v>
      </c>
      <c r="D31" s="82">
        <f>SUM(D26:D30)</f>
        <v>912.77</v>
      </c>
      <c r="E31" s="83">
        <v>100</v>
      </c>
      <c r="F31" s="94">
        <f>SUM(F26:F30)</f>
        <v>351.4709279938391</v>
      </c>
      <c r="G31" s="77"/>
      <c r="I31" s="168"/>
    </row>
    <row r="32" spans="1:9" s="78" customFormat="1" ht="30" customHeight="1">
      <c r="A32" s="95" t="s">
        <v>37</v>
      </c>
      <c r="B32" s="96">
        <v>7.25</v>
      </c>
      <c r="C32" s="97"/>
      <c r="D32" s="98">
        <v>0.115</v>
      </c>
      <c r="E32" s="99"/>
      <c r="F32" s="100"/>
      <c r="G32" s="77"/>
      <c r="I32" s="168"/>
    </row>
    <row r="33" spans="1:9" s="76" customFormat="1" ht="21" customHeight="1" thickBot="1">
      <c r="A33" s="101" t="s">
        <v>27</v>
      </c>
      <c r="B33" s="135">
        <f>B18+B19+B25+B31+B32</f>
        <v>34760.96</v>
      </c>
      <c r="C33" s="136">
        <v>100</v>
      </c>
      <c r="D33" s="135">
        <v>1288.55</v>
      </c>
      <c r="E33" s="137"/>
      <c r="F33" s="160"/>
      <c r="G33" s="75"/>
      <c r="I33" s="164"/>
    </row>
    <row r="34" ht="15">
      <c r="I34" s="165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5.71093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10.421875" style="2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s="7" customFormat="1" ht="19.5" customHeight="1">
      <c r="A2" s="195" t="s">
        <v>36</v>
      </c>
      <c r="B2" s="196"/>
      <c r="C2" s="196"/>
      <c r="D2" s="196"/>
      <c r="E2" s="196"/>
      <c r="F2" s="196"/>
      <c r="G2" s="6"/>
    </row>
    <row r="3" spans="1:7" s="7" customFormat="1" ht="19.5" customHeight="1">
      <c r="A3" s="195" t="s">
        <v>48</v>
      </c>
      <c r="B3" s="197"/>
      <c r="C3" s="197"/>
      <c r="D3" s="197"/>
      <c r="E3" s="197"/>
      <c r="F3" s="197"/>
      <c r="G3" s="6"/>
    </row>
    <row r="4" spans="1:7" s="7" customFormat="1" ht="19.5" customHeight="1" thickBot="1">
      <c r="A4" s="12"/>
      <c r="B4" s="13"/>
      <c r="C4" s="13"/>
      <c r="D4" s="13"/>
      <c r="E4" s="13"/>
      <c r="F4" s="13"/>
      <c r="G4" s="6"/>
    </row>
    <row r="5" spans="1:7" s="7" customFormat="1" ht="16.5" customHeight="1">
      <c r="A5" s="198" t="s">
        <v>0</v>
      </c>
      <c r="B5" s="201" t="s">
        <v>42</v>
      </c>
      <c r="C5" s="204" t="s">
        <v>1</v>
      </c>
      <c r="D5" s="201" t="s">
        <v>45</v>
      </c>
      <c r="E5" s="207" t="s">
        <v>2</v>
      </c>
      <c r="F5" s="212" t="s">
        <v>52</v>
      </c>
      <c r="G5" s="6"/>
    </row>
    <row r="6" spans="1:7" s="7" customFormat="1" ht="15.75" customHeight="1">
      <c r="A6" s="199"/>
      <c r="B6" s="202"/>
      <c r="C6" s="205"/>
      <c r="D6" s="210"/>
      <c r="E6" s="208"/>
      <c r="F6" s="213"/>
      <c r="G6" s="6"/>
    </row>
    <row r="7" spans="1:7" s="7" customFormat="1" ht="14.25" customHeight="1">
      <c r="A7" s="200"/>
      <c r="B7" s="203"/>
      <c r="C7" s="206"/>
      <c r="D7" s="211"/>
      <c r="E7" s="209"/>
      <c r="F7" s="214"/>
      <c r="G7" s="6"/>
    </row>
    <row r="8" spans="1:7" s="11" customFormat="1" ht="19.5" customHeight="1">
      <c r="A8" s="190" t="s">
        <v>3</v>
      </c>
      <c r="B8" s="191"/>
      <c r="C8" s="191"/>
      <c r="D8" s="191"/>
      <c r="E8" s="191"/>
      <c r="F8" s="192"/>
      <c r="G8" s="10"/>
    </row>
    <row r="9" spans="1:7" s="7" customFormat="1" ht="19.5" customHeight="1">
      <c r="A9" s="41" t="s">
        <v>4</v>
      </c>
      <c r="B9" s="42">
        <v>83.49</v>
      </c>
      <c r="C9" s="43">
        <f>B9*$C$18/$B$18</f>
        <v>0.24029813201229328</v>
      </c>
      <c r="D9" s="44">
        <f>B9/1</f>
        <v>83.49</v>
      </c>
      <c r="E9" s="45">
        <f>D9*$E$18/$D$18</f>
        <v>26.26238592816758</v>
      </c>
      <c r="F9" s="46">
        <f>D9/$G$9</f>
        <v>32.148633038120906</v>
      </c>
      <c r="G9" s="141">
        <v>2.597</v>
      </c>
    </row>
    <row r="10" spans="1:7" s="7" customFormat="1" ht="19.5" customHeight="1">
      <c r="A10" s="47" t="s">
        <v>5</v>
      </c>
      <c r="B10" s="48">
        <v>77.7</v>
      </c>
      <c r="C10" s="147">
        <f aca="true" t="shared" si="0" ref="C10:C17">B10*$C$18/$B$18</f>
        <v>0.2236335472194896</v>
      </c>
      <c r="D10" s="59">
        <f>B10/5</f>
        <v>15.540000000000001</v>
      </c>
      <c r="E10" s="68">
        <f aca="true" t="shared" si="1" ref="E10:E17">D10*$E$18/$D$18</f>
        <v>4.888219874520591</v>
      </c>
      <c r="F10" s="149">
        <f aca="true" t="shared" si="2" ref="F10:F17">D10/$G$9</f>
        <v>5.983827493261456</v>
      </c>
      <c r="G10" s="6"/>
    </row>
    <row r="11" spans="1:7" s="7" customFormat="1" ht="19.5" customHeight="1">
      <c r="A11" s="47" t="s">
        <v>6</v>
      </c>
      <c r="B11" s="48">
        <v>178.33</v>
      </c>
      <c r="C11" s="147">
        <f t="shared" si="0"/>
        <v>0.5132634552850912</v>
      </c>
      <c r="D11" s="59">
        <f>B11/10</f>
        <v>17.833000000000002</v>
      </c>
      <c r="E11" s="68">
        <f t="shared" si="1"/>
        <v>5.60949967968634</v>
      </c>
      <c r="F11" s="149">
        <f t="shared" si="2"/>
        <v>6.866769349249134</v>
      </c>
      <c r="G11" s="6"/>
    </row>
    <row r="12" spans="1:7" s="7" customFormat="1" ht="19.5" customHeight="1">
      <c r="A12" s="47" t="s">
        <v>7</v>
      </c>
      <c r="B12" s="48">
        <v>270.28</v>
      </c>
      <c r="C12" s="147">
        <f t="shared" si="0"/>
        <v>0.7779108769946415</v>
      </c>
      <c r="D12" s="59">
        <f>B12/20</f>
        <v>13.514</v>
      </c>
      <c r="E12" s="68">
        <f t="shared" si="1"/>
        <v>4.250926858704715</v>
      </c>
      <c r="F12" s="149">
        <f t="shared" si="2"/>
        <v>5.20369657296881</v>
      </c>
      <c r="G12" s="6"/>
    </row>
    <row r="13" spans="1:7" s="7" customFormat="1" ht="19.5" customHeight="1">
      <c r="A13" s="47" t="s">
        <v>8</v>
      </c>
      <c r="B13" s="48">
        <v>2002.49</v>
      </c>
      <c r="C13" s="147">
        <f t="shared" si="0"/>
        <v>5.763499896673819</v>
      </c>
      <c r="D13" s="59">
        <f>B13/50</f>
        <v>40.0498</v>
      </c>
      <c r="E13" s="68">
        <f t="shared" si="1"/>
        <v>12.597955491027978</v>
      </c>
      <c r="F13" s="149">
        <f t="shared" si="2"/>
        <v>15.42156334231806</v>
      </c>
      <c r="G13" s="6"/>
    </row>
    <row r="14" spans="1:7" s="7" customFormat="1" ht="19.5" customHeight="1">
      <c r="A14" s="47" t="s">
        <v>9</v>
      </c>
      <c r="B14" s="48">
        <v>4947.41</v>
      </c>
      <c r="C14" s="147">
        <f t="shared" si="0"/>
        <v>14.239470371289253</v>
      </c>
      <c r="D14" s="59">
        <f>B14/100</f>
        <v>49.4741</v>
      </c>
      <c r="E14" s="68">
        <f t="shared" si="1"/>
        <v>15.562437509267644</v>
      </c>
      <c r="F14" s="149">
        <f t="shared" si="2"/>
        <v>19.050481324605315</v>
      </c>
      <c r="G14" s="6"/>
    </row>
    <row r="15" spans="1:7" s="7" customFormat="1" ht="19.5" customHeight="1">
      <c r="A15" s="47" t="s">
        <v>10</v>
      </c>
      <c r="B15" s="48">
        <v>16297.95</v>
      </c>
      <c r="C15" s="147">
        <f t="shared" si="0"/>
        <v>46.90821584177453</v>
      </c>
      <c r="D15" s="59">
        <f>B15/200</f>
        <v>81.48975</v>
      </c>
      <c r="E15" s="68">
        <f t="shared" si="1"/>
        <v>25.633192761886384</v>
      </c>
      <c r="F15" s="149">
        <f t="shared" si="2"/>
        <v>31.37841740469773</v>
      </c>
      <c r="G15" s="6"/>
    </row>
    <row r="16" spans="1:7" s="7" customFormat="1" ht="19.5" customHeight="1">
      <c r="A16" s="47" t="s">
        <v>11</v>
      </c>
      <c r="B16" s="48">
        <v>5879.2</v>
      </c>
      <c r="C16" s="147">
        <f t="shared" si="0"/>
        <v>16.92131725627829</v>
      </c>
      <c r="D16" s="59">
        <f>B16/500</f>
        <v>11.7584</v>
      </c>
      <c r="E16" s="68">
        <f t="shared" si="1"/>
        <v>3.698690126934551</v>
      </c>
      <c r="F16" s="149">
        <f t="shared" si="2"/>
        <v>4.527685791297651</v>
      </c>
      <c r="G16" s="6"/>
    </row>
    <row r="17" spans="1:7" s="7" customFormat="1" ht="19.5" customHeight="1">
      <c r="A17" s="49" t="s">
        <v>12</v>
      </c>
      <c r="B17" s="50">
        <v>4758.09</v>
      </c>
      <c r="C17" s="51">
        <f t="shared" si="0"/>
        <v>13.694575864730776</v>
      </c>
      <c r="D17" s="52">
        <f>B17/1000</f>
        <v>4.75809</v>
      </c>
      <c r="E17" s="53">
        <f t="shared" si="1"/>
        <v>1.4966917698042268</v>
      </c>
      <c r="F17" s="148">
        <f t="shared" si="2"/>
        <v>1.832148633038121</v>
      </c>
      <c r="G17" s="6"/>
    </row>
    <row r="18" spans="1:7" s="76" customFormat="1" ht="19.5" customHeight="1">
      <c r="A18" s="102" t="s">
        <v>13</v>
      </c>
      <c r="B18" s="80">
        <v>34494.95</v>
      </c>
      <c r="C18" s="81">
        <f>B18/($B$18+$B$25+$B$31)*100</f>
        <v>99.28221402392448</v>
      </c>
      <c r="D18" s="82">
        <f>SUM(D9:D17)</f>
        <v>317.90713999999997</v>
      </c>
      <c r="E18" s="83">
        <v>100</v>
      </c>
      <c r="F18" s="103">
        <f>SUM(F9:F17)</f>
        <v>122.41322294955718</v>
      </c>
      <c r="G18" s="75"/>
    </row>
    <row r="19" spans="1:7" s="76" customFormat="1" ht="30" customHeight="1">
      <c r="A19" s="104" t="s">
        <v>39</v>
      </c>
      <c r="B19" s="86">
        <v>9.37</v>
      </c>
      <c r="C19" s="87"/>
      <c r="D19" s="88">
        <f>SUM(B19/200)</f>
        <v>0.046849999999999996</v>
      </c>
      <c r="E19" s="89"/>
      <c r="F19" s="105"/>
      <c r="G19" s="75"/>
    </row>
    <row r="20" spans="1:7" s="7" customFormat="1" ht="19.5" customHeight="1">
      <c r="A20" s="193" t="s">
        <v>14</v>
      </c>
      <c r="B20" s="170"/>
      <c r="C20" s="170"/>
      <c r="D20" s="170"/>
      <c r="E20" s="170"/>
      <c r="F20" s="194"/>
      <c r="G20" s="6"/>
    </row>
    <row r="21" spans="1:7" s="7" customFormat="1" ht="19.5" customHeight="1">
      <c r="A21" s="54" t="s">
        <v>4</v>
      </c>
      <c r="B21" s="55">
        <v>31.9</v>
      </c>
      <c r="C21" s="56">
        <f>B21*$C$25/$B$25</f>
        <v>0.09181351552511864</v>
      </c>
      <c r="D21" s="52">
        <f>B21/1</f>
        <v>31.9</v>
      </c>
      <c r="E21" s="57">
        <f>D21*$E$25/$D$25</f>
        <v>55.2811714756087</v>
      </c>
      <c r="F21" s="153">
        <f>D21/$G$9</f>
        <v>12.283403927608779</v>
      </c>
      <c r="G21" s="6"/>
    </row>
    <row r="22" spans="1:7" s="7" customFormat="1" ht="19.5" customHeight="1">
      <c r="A22" s="58" t="s">
        <v>15</v>
      </c>
      <c r="B22" s="55">
        <v>35.81</v>
      </c>
      <c r="C22" s="150">
        <f>B22*$C$25/$B$25</f>
        <v>0.10306714705186516</v>
      </c>
      <c r="D22" s="59">
        <v>17.9</v>
      </c>
      <c r="E22" s="152">
        <f>D22*$E$25/$D$25</f>
        <v>31.019842301360363</v>
      </c>
      <c r="F22" s="155">
        <f>D22/$G$9</f>
        <v>6.892568348093954</v>
      </c>
      <c r="G22" s="6"/>
    </row>
    <row r="23" spans="1:7" s="7" customFormat="1" ht="19.5" customHeight="1">
      <c r="A23" s="58" t="s">
        <v>5</v>
      </c>
      <c r="B23" s="55">
        <v>30.45</v>
      </c>
      <c r="C23" s="150">
        <f>B23*$C$25/$B$25</f>
        <v>0.08764017391034051</v>
      </c>
      <c r="D23" s="59">
        <f>B23/5</f>
        <v>6.09</v>
      </c>
      <c r="E23" s="152">
        <f>D23*$E$25/$D$25</f>
        <v>10.553678190798024</v>
      </c>
      <c r="F23" s="155">
        <f>D23/$G$9</f>
        <v>2.3450134770889486</v>
      </c>
      <c r="G23" s="6"/>
    </row>
    <row r="24" spans="1:7" s="7" customFormat="1" ht="19.5" customHeight="1">
      <c r="A24" s="58" t="s">
        <v>6</v>
      </c>
      <c r="B24" s="55">
        <v>18.15</v>
      </c>
      <c r="C24" s="73">
        <f>B24*$C$25/$B$25</f>
        <v>0.05223872435049853</v>
      </c>
      <c r="D24" s="52">
        <f>B24/10</f>
        <v>1.815</v>
      </c>
      <c r="E24" s="151">
        <f>D24*$E$25/$D$25</f>
        <v>3.145308032232909</v>
      </c>
      <c r="F24" s="161">
        <f>D24/$G$9</f>
        <v>0.6988833269156719</v>
      </c>
      <c r="G24" s="6"/>
    </row>
    <row r="25" spans="1:7" s="76" customFormat="1" ht="19.5" customHeight="1">
      <c r="A25" s="79" t="s">
        <v>13</v>
      </c>
      <c r="B25" s="80">
        <f>SUM(B21:B24)</f>
        <v>116.31</v>
      </c>
      <c r="C25" s="81">
        <f>B25/($B$18+$B$25+$B$31)*100</f>
        <v>0.3347595608378229</v>
      </c>
      <c r="D25" s="82">
        <f>SUM(D21:D24)</f>
        <v>57.705</v>
      </c>
      <c r="E25" s="83">
        <v>100</v>
      </c>
      <c r="F25" s="84">
        <f>SUM(F21:F24)</f>
        <v>22.219869079707355</v>
      </c>
      <c r="G25" s="75"/>
    </row>
    <row r="26" spans="1:7" s="7" customFormat="1" ht="19.5" customHeight="1">
      <c r="A26" s="60" t="s">
        <v>16</v>
      </c>
      <c r="B26" s="55">
        <v>0.71</v>
      </c>
      <c r="C26" s="61">
        <f>B26*$C$31/$B$31</f>
        <v>0.0020434983079258375</v>
      </c>
      <c r="D26" s="52">
        <v>71.02</v>
      </c>
      <c r="E26" s="57">
        <f>D26*$E$31/$D$31</f>
        <v>7.780711460718472</v>
      </c>
      <c r="F26" s="153">
        <f>D26/$G$9</f>
        <v>27.346938775510203</v>
      </c>
      <c r="G26" s="6"/>
    </row>
    <row r="27" spans="1:7" s="7" customFormat="1" ht="19.5" customHeight="1">
      <c r="A27" s="62" t="s">
        <v>17</v>
      </c>
      <c r="B27" s="55">
        <v>11.81</v>
      </c>
      <c r="C27" s="147">
        <f>B27*$C$31/$B$31</f>
        <v>0.03399114791071007</v>
      </c>
      <c r="D27" s="59">
        <v>236.11</v>
      </c>
      <c r="E27" s="152">
        <f>D27*$E$31/$D$31</f>
        <v>25.86741457322217</v>
      </c>
      <c r="F27" s="155">
        <f>D27/$G$9</f>
        <v>90.91644204851752</v>
      </c>
      <c r="G27" s="6"/>
    </row>
    <row r="28" spans="1:7" s="7" customFormat="1" ht="19.5" customHeight="1">
      <c r="A28" s="62" t="s">
        <v>18</v>
      </c>
      <c r="B28" s="55">
        <v>28.12</v>
      </c>
      <c r="C28" s="147">
        <f>B28*$C$31/$B$31</f>
        <v>0.0809340456603867</v>
      </c>
      <c r="D28" s="59">
        <f>B28/0.1</f>
        <v>281.2</v>
      </c>
      <c r="E28" s="152">
        <f>D28*$E$31/$D$31</f>
        <v>30.807322764770973</v>
      </c>
      <c r="F28" s="155">
        <f>D28/$G$9</f>
        <v>108.27878321139777</v>
      </c>
      <c r="G28" s="6"/>
    </row>
    <row r="29" spans="1:7" s="7" customFormat="1" ht="19.5" customHeight="1">
      <c r="A29" s="62" t="s">
        <v>19</v>
      </c>
      <c r="B29" s="55">
        <v>69.78</v>
      </c>
      <c r="C29" s="147">
        <f>B29*$C$31/$B$31</f>
        <v>0.20083846750290843</v>
      </c>
      <c r="D29" s="59">
        <f>B29/0.25</f>
        <v>279.12</v>
      </c>
      <c r="E29" s="152">
        <f>D29*$E$31/$D$31</f>
        <v>30.579444986141088</v>
      </c>
      <c r="F29" s="155">
        <f>D29/$G$9</f>
        <v>107.47785906815557</v>
      </c>
      <c r="G29" s="6"/>
    </row>
    <row r="30" spans="1:7" s="7" customFormat="1" ht="19.5" customHeight="1">
      <c r="A30" s="63" t="s">
        <v>20</v>
      </c>
      <c r="B30" s="64">
        <v>22.66</v>
      </c>
      <c r="C30" s="51">
        <f>B30*$C$31/$B$31</f>
        <v>0.06521925585577393</v>
      </c>
      <c r="D30" s="52">
        <f>B30/0.5</f>
        <v>45.32</v>
      </c>
      <c r="E30" s="156">
        <f>D30*$E$31/$D$31</f>
        <v>4.965106215147299</v>
      </c>
      <c r="F30" s="161">
        <f>D30/$G$9</f>
        <v>17.45090489025799</v>
      </c>
      <c r="G30" s="6"/>
    </row>
    <row r="31" spans="1:7" s="78" customFormat="1" ht="19.5" customHeight="1">
      <c r="A31" s="106" t="s">
        <v>13</v>
      </c>
      <c r="B31" s="92">
        <f>SUM(B26:B30)</f>
        <v>133.08</v>
      </c>
      <c r="C31" s="81">
        <f>B31/($B$18+$B$25+$B$31)*100</f>
        <v>0.383026415237705</v>
      </c>
      <c r="D31" s="93">
        <f>SUM(D26:D30)</f>
        <v>912.77</v>
      </c>
      <c r="E31" s="107">
        <v>100</v>
      </c>
      <c r="F31" s="108">
        <f>SUM(F26:F30)</f>
        <v>351.4709279938391</v>
      </c>
      <c r="G31" s="77"/>
    </row>
    <row r="32" spans="1:7" s="78" customFormat="1" ht="30" customHeight="1">
      <c r="A32" s="74" t="s">
        <v>41</v>
      </c>
      <c r="B32" s="96">
        <v>7.25</v>
      </c>
      <c r="C32" s="97"/>
      <c r="D32" s="98">
        <v>0.115</v>
      </c>
      <c r="E32" s="99"/>
      <c r="F32" s="109"/>
      <c r="G32" s="77"/>
    </row>
    <row r="33" spans="1:7" s="76" customFormat="1" ht="21.75" customHeight="1" thickBot="1">
      <c r="A33" s="110" t="s">
        <v>13</v>
      </c>
      <c r="B33" s="135">
        <f>B18+B19+B25+B31+B32</f>
        <v>34760.96</v>
      </c>
      <c r="C33" s="133">
        <v>100</v>
      </c>
      <c r="D33" s="135">
        <v>1288.55</v>
      </c>
      <c r="E33" s="134"/>
      <c r="F33" s="157"/>
      <c r="G33" s="75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D34" sqref="D34"/>
    </sheetView>
  </sheetViews>
  <sheetFormatPr defaultColWidth="9.140625" defaultRowHeight="12.75"/>
  <cols>
    <col min="1" max="1" width="15.7109375" style="5" customWidth="1"/>
    <col min="2" max="2" width="24.7109375" style="5" customWidth="1"/>
    <col min="3" max="3" width="8.7109375" style="5" customWidth="1"/>
    <col min="4" max="4" width="24.7109375" style="5" customWidth="1"/>
    <col min="5" max="5" width="8.7109375" style="5" customWidth="1"/>
    <col min="6" max="6" width="24.7109375" style="5" customWidth="1"/>
    <col min="7" max="7" width="9.7109375" style="5" bestFit="1" customWidth="1"/>
    <col min="8" max="8" width="19.57421875" style="4" bestFit="1" customWidth="1"/>
    <col min="9" max="14" width="15.57421875" style="4" bestFit="1" customWidth="1"/>
    <col min="15" max="15" width="19.57421875" style="4" bestFit="1" customWidth="1"/>
    <col min="16" max="16" width="7.8515625" style="4" bestFit="1" customWidth="1"/>
    <col min="17" max="16384" width="9.140625" style="4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s="15" customFormat="1" ht="19.5" customHeight="1">
      <c r="A2" s="172" t="s">
        <v>28</v>
      </c>
      <c r="B2" s="173"/>
      <c r="C2" s="173"/>
      <c r="D2" s="173"/>
      <c r="E2" s="173"/>
      <c r="F2" s="173"/>
      <c r="G2" s="14"/>
    </row>
    <row r="3" spans="1:7" s="15" customFormat="1" ht="19.5" customHeight="1">
      <c r="A3" s="172" t="s">
        <v>49</v>
      </c>
      <c r="B3" s="173"/>
      <c r="C3" s="173"/>
      <c r="D3" s="173"/>
      <c r="E3" s="173"/>
      <c r="F3" s="173"/>
      <c r="G3" s="14"/>
    </row>
    <row r="4" spans="1:7" s="15" customFormat="1" ht="19.5" customHeight="1" thickBot="1">
      <c r="A4" s="16"/>
      <c r="B4" s="16"/>
      <c r="C4" s="17">
        <f>SUM(C9:C17)</f>
        <v>99.28218524225818</v>
      </c>
      <c r="D4" s="16"/>
      <c r="E4" s="16"/>
      <c r="F4" s="16"/>
      <c r="G4" s="14"/>
    </row>
    <row r="5" spans="1:7" s="15" customFormat="1" ht="16.5" customHeight="1">
      <c r="A5" s="174" t="s">
        <v>29</v>
      </c>
      <c r="B5" s="177" t="s">
        <v>43</v>
      </c>
      <c r="C5" s="180" t="s">
        <v>30</v>
      </c>
      <c r="D5" s="177" t="s">
        <v>44</v>
      </c>
      <c r="E5" s="180" t="s">
        <v>30</v>
      </c>
      <c r="F5" s="174" t="s">
        <v>51</v>
      </c>
      <c r="G5" s="14"/>
    </row>
    <row r="6" spans="1:7" s="15" customFormat="1" ht="15.75" customHeight="1">
      <c r="A6" s="175"/>
      <c r="B6" s="178"/>
      <c r="C6" s="181"/>
      <c r="D6" s="210"/>
      <c r="E6" s="181"/>
      <c r="F6" s="215"/>
      <c r="G6" s="14"/>
    </row>
    <row r="7" spans="1:7" s="15" customFormat="1" ht="18" customHeight="1">
      <c r="A7" s="176"/>
      <c r="B7" s="179"/>
      <c r="C7" s="182"/>
      <c r="D7" s="211"/>
      <c r="E7" s="182"/>
      <c r="F7" s="216"/>
      <c r="G7" s="14"/>
    </row>
    <row r="8" spans="1:7" s="19" customFormat="1" ht="19.5" customHeight="1">
      <c r="A8" s="169" t="s">
        <v>31</v>
      </c>
      <c r="B8" s="170"/>
      <c r="C8" s="170"/>
      <c r="D8" s="170"/>
      <c r="E8" s="170"/>
      <c r="F8" s="171"/>
      <c r="G8" s="18"/>
    </row>
    <row r="9" spans="1:7" s="15" customFormat="1" ht="19.5" customHeight="1">
      <c r="A9" s="20" t="s">
        <v>4</v>
      </c>
      <c r="B9" s="42">
        <v>83.49</v>
      </c>
      <c r="C9" s="21">
        <f>B9*$C$18/$B$18</f>
        <v>0.24029813201229328</v>
      </c>
      <c r="D9" s="22">
        <f>B9/1</f>
        <v>83.49</v>
      </c>
      <c r="E9" s="23">
        <f>D9*$E$18/$D$18</f>
        <v>26.26238592816758</v>
      </c>
      <c r="F9" s="24">
        <f>D9/$G$9</f>
        <v>32.148633038120906</v>
      </c>
      <c r="G9" s="140">
        <v>2.597</v>
      </c>
    </row>
    <row r="10" spans="1:7" s="15" customFormat="1" ht="19.5" customHeight="1">
      <c r="A10" s="25" t="s">
        <v>5</v>
      </c>
      <c r="B10" s="48">
        <v>77.7</v>
      </c>
      <c r="C10" s="142">
        <f aca="true" t="shared" si="0" ref="C10:C17">B10*$C$18/$B$18</f>
        <v>0.2236335472194896</v>
      </c>
      <c r="D10" s="26">
        <f>B10/5</f>
        <v>15.540000000000001</v>
      </c>
      <c r="E10" s="27">
        <f aca="true" t="shared" si="1" ref="E10:E17">D10*$E$18/$D$18</f>
        <v>4.888219874520591</v>
      </c>
      <c r="F10" s="143">
        <f aca="true" t="shared" si="2" ref="F10:F17">D10/$G$9</f>
        <v>5.983827493261456</v>
      </c>
      <c r="G10" s="14"/>
    </row>
    <row r="11" spans="1:7" s="15" customFormat="1" ht="19.5" customHeight="1">
      <c r="A11" s="25" t="s">
        <v>6</v>
      </c>
      <c r="B11" s="48">
        <v>178.33</v>
      </c>
      <c r="C11" s="142">
        <f t="shared" si="0"/>
        <v>0.5132634552850912</v>
      </c>
      <c r="D11" s="26">
        <f>B11/10</f>
        <v>17.833000000000002</v>
      </c>
      <c r="E11" s="27">
        <f t="shared" si="1"/>
        <v>5.60949967968634</v>
      </c>
      <c r="F11" s="143">
        <f t="shared" si="2"/>
        <v>6.866769349249134</v>
      </c>
      <c r="G11" s="14"/>
    </row>
    <row r="12" spans="1:7" s="15" customFormat="1" ht="19.5" customHeight="1">
      <c r="A12" s="25" t="s">
        <v>7</v>
      </c>
      <c r="B12" s="48">
        <v>270.28</v>
      </c>
      <c r="C12" s="142">
        <f t="shared" si="0"/>
        <v>0.7779108769946415</v>
      </c>
      <c r="D12" s="26">
        <f>B12/20</f>
        <v>13.514</v>
      </c>
      <c r="E12" s="27">
        <f t="shared" si="1"/>
        <v>4.250926858704715</v>
      </c>
      <c r="F12" s="143">
        <f t="shared" si="2"/>
        <v>5.20369657296881</v>
      </c>
      <c r="G12" s="14"/>
    </row>
    <row r="13" spans="1:7" s="15" customFormat="1" ht="19.5" customHeight="1">
      <c r="A13" s="25" t="s">
        <v>8</v>
      </c>
      <c r="B13" s="48">
        <v>2002.49</v>
      </c>
      <c r="C13" s="142">
        <f t="shared" si="0"/>
        <v>5.763499896673819</v>
      </c>
      <c r="D13" s="26">
        <f>B13/50</f>
        <v>40.0498</v>
      </c>
      <c r="E13" s="27">
        <f t="shared" si="1"/>
        <v>12.597955491027978</v>
      </c>
      <c r="F13" s="143">
        <f t="shared" si="2"/>
        <v>15.42156334231806</v>
      </c>
      <c r="G13" s="14"/>
    </row>
    <row r="14" spans="1:7" s="15" customFormat="1" ht="19.5" customHeight="1">
      <c r="A14" s="25" t="s">
        <v>9</v>
      </c>
      <c r="B14" s="48">
        <v>4947.41</v>
      </c>
      <c r="C14" s="142">
        <f t="shared" si="0"/>
        <v>14.239470371289253</v>
      </c>
      <c r="D14" s="26">
        <f>B14/100</f>
        <v>49.4741</v>
      </c>
      <c r="E14" s="27">
        <f t="shared" si="1"/>
        <v>15.562437509267644</v>
      </c>
      <c r="F14" s="143">
        <f t="shared" si="2"/>
        <v>19.050481324605315</v>
      </c>
      <c r="G14" s="14"/>
    </row>
    <row r="15" spans="1:7" s="15" customFormat="1" ht="19.5" customHeight="1">
      <c r="A15" s="25" t="s">
        <v>10</v>
      </c>
      <c r="B15" s="48">
        <v>16297.95</v>
      </c>
      <c r="C15" s="142">
        <f t="shared" si="0"/>
        <v>46.90821584177453</v>
      </c>
      <c r="D15" s="26">
        <f>B15/200</f>
        <v>81.48975</v>
      </c>
      <c r="E15" s="27">
        <f t="shared" si="1"/>
        <v>25.633192761886384</v>
      </c>
      <c r="F15" s="143">
        <f t="shared" si="2"/>
        <v>31.37841740469773</v>
      </c>
      <c r="G15" s="14"/>
    </row>
    <row r="16" spans="1:7" s="15" customFormat="1" ht="19.5" customHeight="1">
      <c r="A16" s="25" t="s">
        <v>11</v>
      </c>
      <c r="B16" s="48">
        <v>5879.2</v>
      </c>
      <c r="C16" s="142">
        <f t="shared" si="0"/>
        <v>16.92131725627829</v>
      </c>
      <c r="D16" s="26">
        <f>B16/500</f>
        <v>11.7584</v>
      </c>
      <c r="E16" s="27">
        <f t="shared" si="1"/>
        <v>3.698690126934551</v>
      </c>
      <c r="F16" s="143">
        <f t="shared" si="2"/>
        <v>4.527685791297651</v>
      </c>
      <c r="G16" s="14"/>
    </row>
    <row r="17" spans="1:7" s="15" customFormat="1" ht="19.5" customHeight="1">
      <c r="A17" s="28" t="s">
        <v>12</v>
      </c>
      <c r="B17" s="50">
        <v>4758.09</v>
      </c>
      <c r="C17" s="29">
        <f t="shared" si="0"/>
        <v>13.694575864730776</v>
      </c>
      <c r="D17" s="30">
        <f>B17/1000</f>
        <v>4.75809</v>
      </c>
      <c r="E17" s="31">
        <f t="shared" si="1"/>
        <v>1.4966917698042268</v>
      </c>
      <c r="F17" s="32">
        <f t="shared" si="2"/>
        <v>1.832148633038121</v>
      </c>
      <c r="G17" s="14"/>
    </row>
    <row r="18" spans="1:7" s="112" customFormat="1" ht="19.5" customHeight="1">
      <c r="A18" s="79" t="s">
        <v>32</v>
      </c>
      <c r="B18" s="115">
        <v>34494.95</v>
      </c>
      <c r="C18" s="116">
        <f>B18/($B$18+$B$25+$B$31)*100</f>
        <v>99.28221402392448</v>
      </c>
      <c r="D18" s="117">
        <f>SUM(D9:D17)</f>
        <v>317.90713999999997</v>
      </c>
      <c r="E18" s="118">
        <v>100</v>
      </c>
      <c r="F18" s="119">
        <f>SUM(F9:F17)</f>
        <v>122.41322294955718</v>
      </c>
      <c r="G18" s="111"/>
    </row>
    <row r="19" spans="1:7" s="112" customFormat="1" ht="30" customHeight="1">
      <c r="A19" s="85" t="s">
        <v>33</v>
      </c>
      <c r="B19" s="120">
        <v>9.37</v>
      </c>
      <c r="C19" s="121"/>
      <c r="D19" s="122">
        <f>SUM(B19/200)</f>
        <v>0.046849999999999996</v>
      </c>
      <c r="E19" s="123"/>
      <c r="F19" s="124"/>
      <c r="G19" s="111"/>
    </row>
    <row r="20" spans="1:7" s="15" customFormat="1" ht="19.5" customHeight="1">
      <c r="A20" s="169" t="s">
        <v>34</v>
      </c>
      <c r="B20" s="170"/>
      <c r="C20" s="170"/>
      <c r="D20" s="170"/>
      <c r="E20" s="170"/>
      <c r="F20" s="171"/>
      <c r="G20" s="14"/>
    </row>
    <row r="21" spans="1:7" s="15" customFormat="1" ht="19.5" customHeight="1">
      <c r="A21" s="33" t="s">
        <v>4</v>
      </c>
      <c r="B21" s="34">
        <v>31.9</v>
      </c>
      <c r="C21" s="35">
        <f>B21*$C$25/$B$25</f>
        <v>0.09181351552511864</v>
      </c>
      <c r="D21" s="30">
        <f>B21/1</f>
        <v>31.9</v>
      </c>
      <c r="E21" s="31">
        <f>D21*$E$25/$D$25</f>
        <v>55.2811714756087</v>
      </c>
      <c r="F21" s="145">
        <f>D21/$G$9</f>
        <v>12.283403927608779</v>
      </c>
      <c r="G21" s="14"/>
    </row>
    <row r="22" spans="1:7" s="15" customFormat="1" ht="19.5" customHeight="1">
      <c r="A22" s="36" t="s">
        <v>15</v>
      </c>
      <c r="B22" s="34">
        <v>35.81</v>
      </c>
      <c r="C22" s="144">
        <f>B22*$C$25/$B$25</f>
        <v>0.10306714705186516</v>
      </c>
      <c r="D22" s="26">
        <v>17.9</v>
      </c>
      <c r="E22" s="27">
        <f>D22*$E$25/$D$25</f>
        <v>31.019842301360363</v>
      </c>
      <c r="F22" s="145">
        <f>D22/$G$9</f>
        <v>6.892568348093954</v>
      </c>
      <c r="G22" s="14"/>
    </row>
    <row r="23" spans="1:7" s="15" customFormat="1" ht="19.5" customHeight="1">
      <c r="A23" s="36" t="s">
        <v>5</v>
      </c>
      <c r="B23" s="34">
        <v>30.45</v>
      </c>
      <c r="C23" s="144">
        <f>B23*$C$25/$B$25</f>
        <v>0.08764017391034051</v>
      </c>
      <c r="D23" s="26">
        <f>B23/5</f>
        <v>6.09</v>
      </c>
      <c r="E23" s="27">
        <f>D23*$E$25/$D$25</f>
        <v>10.553678190798024</v>
      </c>
      <c r="F23" s="145">
        <f>D23/$G$9</f>
        <v>2.3450134770889486</v>
      </c>
      <c r="G23" s="14"/>
    </row>
    <row r="24" spans="1:7" s="15" customFormat="1" ht="19.5" customHeight="1">
      <c r="A24" s="36" t="s">
        <v>6</v>
      </c>
      <c r="B24" s="34">
        <v>18.15</v>
      </c>
      <c r="C24" s="40">
        <f>B24*$C$25/$B$25</f>
        <v>0.05223872435049853</v>
      </c>
      <c r="D24" s="30">
        <f>B24/10</f>
        <v>1.815</v>
      </c>
      <c r="E24" s="31">
        <f>D24*$E$25/$D$25</f>
        <v>3.145308032232909</v>
      </c>
      <c r="F24" s="145">
        <f>D24/$G$9</f>
        <v>0.6988833269156719</v>
      </c>
      <c r="G24" s="14"/>
    </row>
    <row r="25" spans="1:7" s="112" customFormat="1" ht="19.5" customHeight="1">
      <c r="A25" s="91" t="s">
        <v>32</v>
      </c>
      <c r="B25" s="115">
        <f>SUM(B21:B24)</f>
        <v>116.31</v>
      </c>
      <c r="C25" s="116">
        <f>B25/($B$18+$B$25+$B$31)*100</f>
        <v>0.3347595608378229</v>
      </c>
      <c r="D25" s="117">
        <f>SUM(D21:D24)</f>
        <v>57.705</v>
      </c>
      <c r="E25" s="118">
        <v>100</v>
      </c>
      <c r="F25" s="119">
        <f>SUM(F21:F24)</f>
        <v>22.219869079707355</v>
      </c>
      <c r="G25" s="111"/>
    </row>
    <row r="26" spans="1:7" s="15" customFormat="1" ht="19.5" customHeight="1">
      <c r="A26" s="33" t="s">
        <v>16</v>
      </c>
      <c r="B26" s="34">
        <v>0.71</v>
      </c>
      <c r="C26" s="37">
        <f>B26*$C$31/$B$31</f>
        <v>0.0020434983079258375</v>
      </c>
      <c r="D26" s="30">
        <v>71.02</v>
      </c>
      <c r="E26" s="31">
        <f>D26*$E$31/$D$31</f>
        <v>7.780711460718472</v>
      </c>
      <c r="F26" s="145">
        <f>D26/$G$9</f>
        <v>27.346938775510203</v>
      </c>
      <c r="G26" s="14"/>
    </row>
    <row r="27" spans="1:7" s="15" customFormat="1" ht="19.5" customHeight="1">
      <c r="A27" s="36" t="s">
        <v>17</v>
      </c>
      <c r="B27" s="34">
        <v>11.81</v>
      </c>
      <c r="C27" s="144">
        <f>B27*$C$31/$B$31</f>
        <v>0.03399114791071007</v>
      </c>
      <c r="D27" s="26">
        <v>236.11</v>
      </c>
      <c r="E27" s="27">
        <f>D27*$E$31/$D$31</f>
        <v>25.86741457322217</v>
      </c>
      <c r="F27" s="146">
        <f>D27/$G$9</f>
        <v>90.91644204851752</v>
      </c>
      <c r="G27" s="14"/>
    </row>
    <row r="28" spans="1:7" s="15" customFormat="1" ht="19.5" customHeight="1">
      <c r="A28" s="36" t="s">
        <v>18</v>
      </c>
      <c r="B28" s="34">
        <v>28.12</v>
      </c>
      <c r="C28" s="144">
        <f>B28*$C$31/$B$31</f>
        <v>0.0809340456603867</v>
      </c>
      <c r="D28" s="26">
        <f>B28/0.1</f>
        <v>281.2</v>
      </c>
      <c r="E28" s="27">
        <f>D28*$E$31/$D$31</f>
        <v>30.807322764770973</v>
      </c>
      <c r="F28" s="146">
        <f>D28/$G$9</f>
        <v>108.27878321139777</v>
      </c>
      <c r="G28" s="14"/>
    </row>
    <row r="29" spans="1:7" s="15" customFormat="1" ht="19.5" customHeight="1">
      <c r="A29" s="36" t="s">
        <v>19</v>
      </c>
      <c r="B29" s="34">
        <v>69.78</v>
      </c>
      <c r="C29" s="144">
        <f>B29*$C$31/$B$31</f>
        <v>0.20083846750290843</v>
      </c>
      <c r="D29" s="26">
        <f>B29/0.25</f>
        <v>279.12</v>
      </c>
      <c r="E29" s="27">
        <f>D29*$E$31/$D$31</f>
        <v>30.579444986141088</v>
      </c>
      <c r="F29" s="146">
        <f>D29/$G$9</f>
        <v>107.47785906815557</v>
      </c>
      <c r="G29" s="14"/>
    </row>
    <row r="30" spans="1:7" s="15" customFormat="1" ht="19.5" customHeight="1">
      <c r="A30" s="38" t="s">
        <v>20</v>
      </c>
      <c r="B30" s="39">
        <v>22.66</v>
      </c>
      <c r="C30" s="40">
        <f>B30*$C$31/$B$31</f>
        <v>0.06521925585577393</v>
      </c>
      <c r="D30" s="30">
        <f>B30/0.5</f>
        <v>45.32</v>
      </c>
      <c r="E30" s="31">
        <f>D30*$E$31/$D$31</f>
        <v>4.965106215147299</v>
      </c>
      <c r="F30" s="162">
        <f>D30/$G$9</f>
        <v>17.45090489025799</v>
      </c>
      <c r="G30" s="14"/>
    </row>
    <row r="31" spans="1:7" s="114" customFormat="1" ht="19.5" customHeight="1">
      <c r="A31" s="91" t="s">
        <v>32</v>
      </c>
      <c r="B31" s="125">
        <f>SUM(B26:B30)</f>
        <v>133.08</v>
      </c>
      <c r="C31" s="116">
        <f>B31/($B$18+$B$25+$B$31)*100</f>
        <v>0.383026415237705</v>
      </c>
      <c r="D31" s="126">
        <f>SUM(D26:D30)</f>
        <v>912.77</v>
      </c>
      <c r="E31" s="118">
        <v>100</v>
      </c>
      <c r="F31" s="127">
        <f>SUM(F26:F30)</f>
        <v>351.4709279938391</v>
      </c>
      <c r="G31" s="113"/>
    </row>
    <row r="32" spans="1:7" s="114" customFormat="1" ht="39.75" customHeight="1">
      <c r="A32" s="95" t="s">
        <v>40</v>
      </c>
      <c r="B32" s="128">
        <v>7.25</v>
      </c>
      <c r="C32" s="129"/>
      <c r="D32" s="130">
        <v>0.115</v>
      </c>
      <c r="E32" s="131"/>
      <c r="F32" s="132"/>
      <c r="G32" s="113"/>
    </row>
    <row r="33" spans="1:7" s="112" customFormat="1" ht="21" customHeight="1" thickBot="1">
      <c r="A33" s="101" t="s">
        <v>35</v>
      </c>
      <c r="B33" s="135">
        <f>B18+B19+B25+B31+B32</f>
        <v>34760.96</v>
      </c>
      <c r="C33" s="138">
        <v>100</v>
      </c>
      <c r="D33" s="135">
        <v>1288.55</v>
      </c>
      <c r="E33" s="139"/>
      <c r="F33" s="158"/>
      <c r="G33" s="111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55" sqref="N55"/>
    </sheetView>
  </sheetViews>
  <sheetFormatPr defaultColWidth="9.140625" defaultRowHeight="12.75"/>
  <sheetData/>
  <sheetProtection/>
  <printOptions horizontalCentered="1"/>
  <pageMargins left="0.5905511811023623" right="0.1968503937007874" top="0.7874015748031497" bottom="0.3937007874015748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2021-03-03T09:23:14Z</cp:lastPrinted>
  <dcterms:created xsi:type="dcterms:W3CDTF">2020-02-26T13:54:24Z</dcterms:created>
  <dcterms:modified xsi:type="dcterms:W3CDTF">2022-04-15T14:56:26Z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ac376891-a3bb-4a98-b00e-aa51f4bc5a61</vt:lpwstr>
  </property>
  <property fmtid="{D5CDD505-2E9C-101B-9397-08002B2CF9AE}" pid="3" name="Clasificare">
    <vt:lpwstr>NONE</vt:lpwstr>
  </property>
</Properties>
</file>